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E6B1" lockStructure="1"/>
  <bookViews>
    <workbookView xWindow="0" yWindow="15" windowWidth="28740" windowHeight="14415" tabRatio="851" activeTab="4"/>
  </bookViews>
  <sheets>
    <sheet name="Disclaimer" sheetId="56" r:id="rId1"/>
    <sheet name="Instructions" sheetId="57" r:id="rId2"/>
    <sheet name="Change Log" sheetId="59" r:id="rId3"/>
    <sheet name="15D Building Details" sheetId="45" r:id="rId4"/>
    <sheet name="15D Historical Baseline" sheetId="53" r:id="rId5"/>
    <sheet name="15D Calculation" sheetId="54" r:id="rId6"/>
    <sheet name="NGER Emission Factors" sheetId="40" state="hidden" r:id="rId7"/>
    <sheet name="AGO Emission Factors" sheetId="24" r:id="rId8"/>
    <sheet name="CDD &amp; HDD table" sheetId="55" state="hidden" r:id="rId9"/>
    <sheet name="Points Table" sheetId="52" r:id="rId10"/>
  </sheets>
  <externalReferences>
    <externalReference r:id="rId11"/>
    <externalReference r:id="rId12"/>
  </externalReferences>
  <definedNames>
    <definedName name="ANZSIC" localSheetId="4">'[1]AGO Emission Factors'!$A$151:$A$169</definedName>
    <definedName name="ANZSIC" localSheetId="2">'[2]AGO Emission Factors'!$A$152:$A$170</definedName>
    <definedName name="ANZSIC">'AGO Emission Factors'!$A$152:$A$170</definedName>
    <definedName name="BldUse" localSheetId="4">'[1]AGO Emission Factors'!$A$105:$A$148</definedName>
    <definedName name="BldUse" localSheetId="2">'[2]AGO Emission Factors'!$A$106:$A$149</definedName>
    <definedName name="BldUse">'AGO Emission Factors'!$A$106:$A$149</definedName>
    <definedName name="FunctionalUses" localSheetId="2">#REF!</definedName>
    <definedName name="FunctionalUses">#REF!</definedName>
    <definedName name="gfj">'[2]AGO Emission Factors'!$E$7:$E$8</definedName>
    <definedName name="Metro" localSheetId="4">'[1]AGO Emission Factors'!$C$6:$C$7</definedName>
    <definedName name="Metro" localSheetId="2">'[2]AGO Emission Factors'!$C$7:$C$8</definedName>
    <definedName name="Metro">'AGO Emission Factors'!$C$7:$C$8</definedName>
    <definedName name="NABERSCert" localSheetId="5">#REF!</definedName>
    <definedName name="NABERSCert" localSheetId="2">#REF!</definedName>
    <definedName name="NABERSCert">#REF!</definedName>
    <definedName name="RatingType" localSheetId="4">'[1]AGO Emission Factors'!$E$6:$E$7</definedName>
    <definedName name="RatingType">'AGO Emission Factors'!$E$7:$E$8</definedName>
    <definedName name="sdg">'[2]AGO Emission Factors'!$E$7:$E$8</definedName>
    <definedName name="STATES" localSheetId="4">'[1]AGO Emission Factors'!$A$33:$A$40</definedName>
    <definedName name="STATES" localSheetId="2">'[2]AGO Emission Factors'!$A$34:$A$41</definedName>
    <definedName name="STATES">'AGO Emission Factors'!$A$34:$A$41</definedName>
    <definedName name="truefalse" localSheetId="2">'[2]AGO Emission Factors'!$A$173:$A$175</definedName>
    <definedName name="truefalse">'AGO Emission Factors'!$A$173:$A$175</definedName>
    <definedName name="unitElectricity" localSheetId="5">#REF!</definedName>
    <definedName name="unitElectricity" localSheetId="4">#REF!</definedName>
    <definedName name="unitElectricity">#REF!</definedName>
    <definedName name="unitGas" localSheetId="5">#REF!</definedName>
    <definedName name="unitGas" localSheetId="4">#REF!</definedName>
    <definedName name="unitGas">#REF!</definedName>
    <definedName name="unitLPG" localSheetId="5">#REF!</definedName>
    <definedName name="unitLPG" localSheetId="4">#REF!</definedName>
    <definedName name="unitLPG">#REF!</definedName>
    <definedName name="unitMass" localSheetId="5">#REF!</definedName>
    <definedName name="unitMass" localSheetId="4">#REF!</definedName>
    <definedName name="unitMass">#REF!</definedName>
    <definedName name="unitRefAC" localSheetId="5">#REF!</definedName>
    <definedName name="unitRefAC" localSheetId="4">#REF!</definedName>
    <definedName name="unitRefAC">#REF!</definedName>
    <definedName name="unitVolume" localSheetId="5">#REF!</definedName>
    <definedName name="unitVolume" localSheetId="4">#REF!</definedName>
    <definedName name="unitVolume">#REF!</definedName>
    <definedName name="yesno" localSheetId="2">'[2]AGO Emission Factors'!$A$178:$A$180</definedName>
    <definedName name="yesno">'AGO Emission Factors'!$A$178:$A$180</definedName>
    <definedName name="YN" localSheetId="4">'[1]AGO Emission Factors'!$A$6:$A$7</definedName>
    <definedName name="YN">'AGO Emission Factors'!$A$7:$A$8</definedName>
  </definedNames>
  <calcPr calcId="145621"/>
</workbook>
</file>

<file path=xl/calcChain.xml><?xml version="1.0" encoding="utf-8"?>
<calcChain xmlns="http://schemas.openxmlformats.org/spreadsheetml/2006/main">
  <c r="D298" i="54" l="1"/>
  <c r="D301" i="54" l="1"/>
  <c r="B282" i="54"/>
  <c r="B275" i="54"/>
  <c r="B268" i="54"/>
  <c r="B296" i="54"/>
  <c r="B289" i="54"/>
  <c r="F7" i="52" l="1"/>
  <c r="B155" i="54"/>
  <c r="B154" i="54"/>
  <c r="B153" i="54"/>
  <c r="B152" i="54"/>
  <c r="B151" i="54"/>
  <c r="B150" i="54"/>
  <c r="B149" i="54"/>
  <c r="B142" i="54"/>
  <c r="B141" i="54"/>
  <c r="B140" i="54"/>
  <c r="B139" i="54"/>
  <c r="B138" i="54"/>
  <c r="B137" i="54"/>
  <c r="B136" i="54"/>
  <c r="B107" i="54"/>
  <c r="B106" i="54"/>
  <c r="B105" i="54"/>
  <c r="B104" i="54"/>
  <c r="B103" i="54"/>
  <c r="B102" i="54"/>
  <c r="B101" i="54"/>
  <c r="B93" i="54"/>
  <c r="B92" i="54"/>
  <c r="B91" i="54"/>
  <c r="B90" i="54"/>
  <c r="B89" i="54"/>
  <c r="B88" i="54"/>
  <c r="B87" i="54"/>
  <c r="H142" i="53"/>
  <c r="G142" i="53"/>
  <c r="F142" i="53"/>
  <c r="H123" i="53"/>
  <c r="G123" i="53"/>
  <c r="F123" i="53"/>
  <c r="H104" i="53"/>
  <c r="G104" i="53"/>
  <c r="F104" i="53"/>
  <c r="H85" i="53"/>
  <c r="G85" i="53"/>
  <c r="F85" i="53"/>
  <c r="H66" i="53"/>
  <c r="G66" i="53"/>
  <c r="F66" i="53"/>
  <c r="E142" i="53"/>
  <c r="E123" i="53"/>
  <c r="E104" i="53"/>
  <c r="E85" i="53"/>
  <c r="E66" i="53"/>
  <c r="C212" i="45"/>
  <c r="C213" i="45"/>
  <c r="C214" i="45"/>
  <c r="C215" i="45"/>
  <c r="H222" i="45" s="1"/>
  <c r="H12" i="45"/>
  <c r="I65" i="45"/>
  <c r="H65" i="45"/>
  <c r="G65" i="45"/>
  <c r="B44" i="45"/>
  <c r="B43" i="45"/>
  <c r="B42" i="45"/>
  <c r="H9" i="45"/>
  <c r="I66" i="45"/>
  <c r="H66" i="45"/>
  <c r="C43" i="45" s="1"/>
  <c r="C35" i="54" s="1"/>
  <c r="G66" i="45"/>
  <c r="F66" i="45"/>
  <c r="E66" i="45"/>
  <c r="C94" i="54"/>
  <c r="D34" i="24"/>
  <c r="B102" i="53"/>
  <c r="B101" i="53"/>
  <c r="B99" i="53"/>
  <c r="B98" i="53"/>
  <c r="B97" i="53"/>
  <c r="B95" i="53"/>
  <c r="B94" i="53"/>
  <c r="B93" i="53"/>
  <c r="B91" i="53"/>
  <c r="B90" i="53"/>
  <c r="B89" i="53"/>
  <c r="B83" i="53"/>
  <c r="B82" i="53"/>
  <c r="B81" i="53"/>
  <c r="B100" i="53"/>
  <c r="B80" i="53"/>
  <c r="B79" i="53"/>
  <c r="B78" i="53"/>
  <c r="B77" i="53"/>
  <c r="B96" i="53"/>
  <c r="B76" i="53"/>
  <c r="B75" i="53"/>
  <c r="B74" i="53"/>
  <c r="B73" i="53"/>
  <c r="B92" i="53"/>
  <c r="B72" i="53"/>
  <c r="B71" i="53"/>
  <c r="B70" i="53"/>
  <c r="B69" i="53"/>
  <c r="B88" i="53"/>
  <c r="C74" i="45"/>
  <c r="C123" i="45"/>
  <c r="H130" i="45" s="1"/>
  <c r="H127" i="45"/>
  <c r="G108" i="54"/>
  <c r="D108" i="54"/>
  <c r="E108" i="54"/>
  <c r="F108" i="54"/>
  <c r="H108" i="54"/>
  <c r="C108" i="54"/>
  <c r="D94" i="54"/>
  <c r="E94" i="54"/>
  <c r="F94" i="54"/>
  <c r="G94" i="54"/>
  <c r="H94" i="54"/>
  <c r="B209" i="54"/>
  <c r="B210" i="54"/>
  <c r="B211" i="54"/>
  <c r="B212" i="54"/>
  <c r="B213" i="54"/>
  <c r="B214" i="54"/>
  <c r="B208" i="54"/>
  <c r="B195" i="54"/>
  <c r="B196" i="54"/>
  <c r="B197" i="54"/>
  <c r="B198" i="54"/>
  <c r="B199" i="54"/>
  <c r="B200" i="54"/>
  <c r="B194" i="54"/>
  <c r="I176" i="54"/>
  <c r="H176" i="54"/>
  <c r="G176" i="54"/>
  <c r="F176" i="54"/>
  <c r="E176" i="54"/>
  <c r="D176" i="54"/>
  <c r="C176" i="54"/>
  <c r="I165" i="54"/>
  <c r="H165" i="54"/>
  <c r="G165" i="54"/>
  <c r="F165" i="54"/>
  <c r="E165" i="54"/>
  <c r="D165" i="54"/>
  <c r="C165" i="54"/>
  <c r="H76" i="54"/>
  <c r="G76" i="54"/>
  <c r="F76" i="54"/>
  <c r="E76" i="54"/>
  <c r="D76" i="54"/>
  <c r="C76" i="54"/>
  <c r="H63" i="54"/>
  <c r="G63" i="54"/>
  <c r="F63" i="54"/>
  <c r="E63" i="54"/>
  <c r="D63" i="54"/>
  <c r="C63" i="54"/>
  <c r="C24" i="53"/>
  <c r="D24" i="53"/>
  <c r="C295" i="53"/>
  <c r="H302" i="53"/>
  <c r="C294" i="53"/>
  <c r="C292" i="53"/>
  <c r="C366" i="53"/>
  <c r="H372" i="53"/>
  <c r="C365" i="53"/>
  <c r="C363" i="53"/>
  <c r="C439" i="53"/>
  <c r="H447" i="53"/>
  <c r="C438" i="53"/>
  <c r="C436" i="53"/>
  <c r="C512" i="53"/>
  <c r="H518" i="53"/>
  <c r="C511" i="53"/>
  <c r="F515" i="53" s="1"/>
  <c r="C509" i="53"/>
  <c r="I199" i="45"/>
  <c r="G199" i="45"/>
  <c r="I198" i="45"/>
  <c r="G198" i="45"/>
  <c r="I177" i="45"/>
  <c r="G177" i="45"/>
  <c r="I176" i="45"/>
  <c r="G176" i="45"/>
  <c r="I159" i="45"/>
  <c r="C25" i="45"/>
  <c r="D25" i="45"/>
  <c r="H219" i="45"/>
  <c r="C192" i="45"/>
  <c r="H200" i="45"/>
  <c r="C191" i="45"/>
  <c r="C189" i="45"/>
  <c r="C169" i="45"/>
  <c r="H175" i="45"/>
  <c r="C168" i="45"/>
  <c r="C166" i="45"/>
  <c r="C146" i="45"/>
  <c r="H154" i="45"/>
  <c r="C145" i="45"/>
  <c r="C143" i="45"/>
  <c r="C122" i="45"/>
  <c r="C120" i="45"/>
  <c r="C77" i="45"/>
  <c r="H84" i="45" s="1"/>
  <c r="C76" i="45"/>
  <c r="C100" i="45"/>
  <c r="H113" i="45" s="1"/>
  <c r="C99" i="45"/>
  <c r="F103" i="45"/>
  <c r="C98" i="45"/>
  <c r="C97" i="45"/>
  <c r="G115" i="45"/>
  <c r="G114" i="45"/>
  <c r="G113" i="45"/>
  <c r="G112" i="45"/>
  <c r="G111" i="45"/>
  <c r="G110" i="45"/>
  <c r="G109" i="45"/>
  <c r="G108" i="45"/>
  <c r="G107" i="45"/>
  <c r="G106" i="45"/>
  <c r="G105" i="45"/>
  <c r="G104" i="45"/>
  <c r="B16" i="54"/>
  <c r="B226" i="54"/>
  <c r="H227" i="45"/>
  <c r="H228" i="45"/>
  <c r="H224" i="45"/>
  <c r="H220" i="45"/>
  <c r="H225" i="45"/>
  <c r="H221" i="45"/>
  <c r="H230" i="45"/>
  <c r="H429" i="53"/>
  <c r="H425" i="53"/>
  <c r="H421" i="53"/>
  <c r="H417" i="53"/>
  <c r="H413" i="53"/>
  <c r="H409" i="53"/>
  <c r="H405" i="53"/>
  <c r="H401" i="53"/>
  <c r="H397" i="53"/>
  <c r="H393" i="53"/>
  <c r="H389" i="53"/>
  <c r="H385" i="53"/>
  <c r="H381" i="53"/>
  <c r="H377" i="53"/>
  <c r="H373" i="53"/>
  <c r="H504" i="53"/>
  <c r="H500" i="53"/>
  <c r="H496" i="53"/>
  <c r="H492" i="53"/>
  <c r="H488" i="53"/>
  <c r="H484" i="53"/>
  <c r="H480" i="53"/>
  <c r="H476" i="53"/>
  <c r="H472" i="53"/>
  <c r="H468" i="53"/>
  <c r="H464" i="53"/>
  <c r="H460" i="53"/>
  <c r="H456" i="53"/>
  <c r="H452" i="53"/>
  <c r="H448" i="53"/>
  <c r="H444" i="53"/>
  <c r="H575" i="53"/>
  <c r="H571" i="53"/>
  <c r="H567" i="53"/>
  <c r="H563" i="53"/>
  <c r="H559" i="53"/>
  <c r="H555" i="53"/>
  <c r="H551" i="53"/>
  <c r="H547" i="53"/>
  <c r="H543" i="53"/>
  <c r="H539" i="53"/>
  <c r="H535" i="53"/>
  <c r="H531" i="53"/>
  <c r="H527" i="53"/>
  <c r="H523" i="53"/>
  <c r="H519" i="53"/>
  <c r="H430" i="53"/>
  <c r="H426" i="53"/>
  <c r="H422" i="53"/>
  <c r="H418" i="53"/>
  <c r="H414" i="53"/>
  <c r="H410" i="53"/>
  <c r="H406" i="53"/>
  <c r="H402" i="53"/>
  <c r="H398" i="53"/>
  <c r="H394" i="53"/>
  <c r="H390" i="53"/>
  <c r="H386" i="53"/>
  <c r="H382" i="53"/>
  <c r="H378" i="53"/>
  <c r="H374" i="53"/>
  <c r="H443" i="53"/>
  <c r="H501" i="53"/>
  <c r="H497" i="53"/>
  <c r="H493" i="53"/>
  <c r="H489" i="53"/>
  <c r="H485" i="53"/>
  <c r="H481" i="53"/>
  <c r="H477" i="53"/>
  <c r="H473" i="53"/>
  <c r="H469" i="53"/>
  <c r="H465" i="53"/>
  <c r="H461" i="53"/>
  <c r="H457" i="53"/>
  <c r="H453" i="53"/>
  <c r="H449" i="53"/>
  <c r="H445" i="53"/>
  <c r="H576" i="53"/>
  <c r="H572" i="53"/>
  <c r="H568" i="53"/>
  <c r="H564" i="53"/>
  <c r="H560" i="53"/>
  <c r="H556" i="53"/>
  <c r="H552" i="53"/>
  <c r="H548" i="53"/>
  <c r="H544" i="53"/>
  <c r="H540" i="53"/>
  <c r="H536" i="53"/>
  <c r="H532" i="53"/>
  <c r="H528" i="53"/>
  <c r="H524" i="53"/>
  <c r="H520" i="53"/>
  <c r="H431" i="53"/>
  <c r="H427" i="53"/>
  <c r="H423" i="53"/>
  <c r="H419" i="53"/>
  <c r="H415" i="53"/>
  <c r="H411" i="53"/>
  <c r="H407" i="53"/>
  <c r="H403" i="53"/>
  <c r="H399" i="53"/>
  <c r="H395" i="53"/>
  <c r="H391" i="53"/>
  <c r="H387" i="53"/>
  <c r="H383" i="53"/>
  <c r="H379" i="53"/>
  <c r="H375" i="53"/>
  <c r="H371" i="53"/>
  <c r="H502" i="53"/>
  <c r="H498" i="53"/>
  <c r="H494" i="53"/>
  <c r="H490" i="53"/>
  <c r="H486" i="53"/>
  <c r="H482" i="53"/>
  <c r="H478" i="53"/>
  <c r="H474" i="53"/>
  <c r="H470" i="53"/>
  <c r="H466" i="53"/>
  <c r="H462" i="53"/>
  <c r="H458" i="53"/>
  <c r="H454" i="53"/>
  <c r="H450" i="53"/>
  <c r="H446" i="53"/>
  <c r="H577" i="53"/>
  <c r="H573" i="53"/>
  <c r="H569" i="53"/>
  <c r="H565" i="53"/>
  <c r="H561" i="53"/>
  <c r="H557" i="53"/>
  <c r="H553" i="53"/>
  <c r="H549" i="53"/>
  <c r="H545" i="53"/>
  <c r="H541" i="53"/>
  <c r="H537" i="53"/>
  <c r="H533" i="53"/>
  <c r="H529" i="53"/>
  <c r="H525" i="53"/>
  <c r="H521" i="53"/>
  <c r="H517" i="53"/>
  <c r="H370" i="53"/>
  <c r="H428" i="53"/>
  <c r="H424" i="53"/>
  <c r="H420" i="53"/>
  <c r="H416" i="53"/>
  <c r="H412" i="53"/>
  <c r="H408" i="53"/>
  <c r="H404" i="53"/>
  <c r="H400" i="53"/>
  <c r="H396" i="53"/>
  <c r="H392" i="53"/>
  <c r="H388" i="53"/>
  <c r="H384" i="53"/>
  <c r="H380" i="53"/>
  <c r="H376" i="53"/>
  <c r="H503" i="53"/>
  <c r="H499" i="53"/>
  <c r="H495" i="53"/>
  <c r="H491" i="53"/>
  <c r="H487" i="53"/>
  <c r="H483" i="53"/>
  <c r="H479" i="53"/>
  <c r="H475" i="53"/>
  <c r="H471" i="53"/>
  <c r="H467" i="53"/>
  <c r="H463" i="53"/>
  <c r="H459" i="53"/>
  <c r="H455" i="53"/>
  <c r="H451" i="53"/>
  <c r="H516" i="53"/>
  <c r="H574" i="53"/>
  <c r="H570" i="53"/>
  <c r="H566" i="53"/>
  <c r="H562" i="53"/>
  <c r="H558" i="53"/>
  <c r="H554" i="53"/>
  <c r="H550" i="53"/>
  <c r="H546" i="53"/>
  <c r="H542" i="53"/>
  <c r="H538" i="53"/>
  <c r="H534" i="53"/>
  <c r="H530" i="53"/>
  <c r="H526" i="53"/>
  <c r="H522" i="53"/>
  <c r="H347" i="53"/>
  <c r="H331" i="53"/>
  <c r="H315" i="53"/>
  <c r="H299" i="53"/>
  <c r="H351" i="53"/>
  <c r="H335" i="53"/>
  <c r="H319" i="53"/>
  <c r="H303" i="53"/>
  <c r="H355" i="53"/>
  <c r="H339" i="53"/>
  <c r="H323" i="53"/>
  <c r="H307" i="53"/>
  <c r="H343" i="53"/>
  <c r="H327" i="53"/>
  <c r="H311" i="53"/>
  <c r="H356" i="53"/>
  <c r="H344" i="53"/>
  <c r="H336" i="53"/>
  <c r="H324" i="53"/>
  <c r="H304" i="53"/>
  <c r="H357" i="53"/>
  <c r="H353" i="53"/>
  <c r="H349" i="53"/>
  <c r="H345" i="53"/>
  <c r="H341" i="53"/>
  <c r="H337" i="53"/>
  <c r="H333" i="53"/>
  <c r="H329" i="53"/>
  <c r="H325" i="53"/>
  <c r="H321" i="53"/>
  <c r="H317" i="53"/>
  <c r="H313" i="53"/>
  <c r="H309" i="53"/>
  <c r="H305" i="53"/>
  <c r="H301" i="53"/>
  <c r="H352" i="53"/>
  <c r="H348" i="53"/>
  <c r="H340" i="53"/>
  <c r="H332" i="53"/>
  <c r="H328" i="53"/>
  <c r="H320" i="53"/>
  <c r="H316" i="53"/>
  <c r="H312" i="53"/>
  <c r="H308" i="53"/>
  <c r="H300" i="53"/>
  <c r="H358" i="53"/>
  <c r="H354" i="53"/>
  <c r="H350" i="53"/>
  <c r="H346" i="53"/>
  <c r="H342" i="53"/>
  <c r="H338" i="53"/>
  <c r="H334" i="53"/>
  <c r="H330" i="53"/>
  <c r="H326" i="53"/>
  <c r="H322" i="53"/>
  <c r="H318" i="53"/>
  <c r="H314" i="53"/>
  <c r="H310" i="53"/>
  <c r="H306" i="53"/>
  <c r="H202" i="45"/>
  <c r="H156" i="45"/>
  <c r="H205" i="45"/>
  <c r="H201" i="45"/>
  <c r="H198" i="45"/>
  <c r="H160" i="45"/>
  <c r="H183" i="45"/>
  <c r="H207" i="45"/>
  <c r="H203" i="45"/>
  <c r="H197" i="45"/>
  <c r="H179" i="45"/>
  <c r="H177" i="45"/>
  <c r="H206" i="45"/>
  <c r="H199" i="45"/>
  <c r="H152" i="45"/>
  <c r="H196" i="45"/>
  <c r="H204" i="45"/>
  <c r="H159" i="45"/>
  <c r="H155" i="45"/>
  <c r="H151" i="45"/>
  <c r="H182" i="45"/>
  <c r="H178" i="45"/>
  <c r="H176" i="45"/>
  <c r="H161" i="45"/>
  <c r="H157" i="45"/>
  <c r="H153" i="45"/>
  <c r="H184" i="45"/>
  <c r="H180" i="45"/>
  <c r="H174" i="45"/>
  <c r="H150" i="45"/>
  <c r="H158" i="45"/>
  <c r="H173" i="45"/>
  <c r="H181" i="45"/>
  <c r="H109" i="45"/>
  <c r="H115" i="45"/>
  <c r="H112" i="45"/>
  <c r="H85" i="45"/>
  <c r="H89" i="45"/>
  <c r="H81" i="45"/>
  <c r="H90" i="45"/>
  <c r="H86" i="45"/>
  <c r="H82" i="45"/>
  <c r="H91" i="45"/>
  <c r="H87" i="45"/>
  <c r="H83" i="45"/>
  <c r="H92" i="45"/>
  <c r="H88" i="45"/>
  <c r="H132" i="45"/>
  <c r="H133" i="45"/>
  <c r="H135" i="45"/>
  <c r="H131" i="45"/>
  <c r="H136" i="45"/>
  <c r="H128" i="45"/>
  <c r="H137" i="45"/>
  <c r="H129" i="45"/>
  <c r="H138" i="45"/>
  <c r="H134" i="45"/>
  <c r="H13" i="45"/>
  <c r="G311" i="53"/>
  <c r="G312" i="53"/>
  <c r="G314" i="53"/>
  <c r="G315" i="53"/>
  <c r="G316" i="53"/>
  <c r="G317" i="53"/>
  <c r="G318" i="53"/>
  <c r="G319" i="53"/>
  <c r="G320" i="53"/>
  <c r="G321" i="53"/>
  <c r="G322" i="53"/>
  <c r="G323" i="53"/>
  <c r="G324" i="53"/>
  <c r="G325" i="53"/>
  <c r="G326" i="53"/>
  <c r="G327" i="53"/>
  <c r="G328" i="53"/>
  <c r="G330" i="53"/>
  <c r="G331" i="53"/>
  <c r="G332" i="53"/>
  <c r="G333" i="53"/>
  <c r="G334" i="53"/>
  <c r="G335" i="53"/>
  <c r="G336" i="53"/>
  <c r="G337" i="53"/>
  <c r="G338" i="53"/>
  <c r="G339" i="53"/>
  <c r="G340" i="53"/>
  <c r="G341" i="53"/>
  <c r="G342" i="53"/>
  <c r="G343" i="53"/>
  <c r="G344" i="53"/>
  <c r="G345" i="53"/>
  <c r="G346" i="53"/>
  <c r="G347" i="53"/>
  <c r="G348" i="53"/>
  <c r="G349" i="53"/>
  <c r="G350" i="53"/>
  <c r="G351" i="53"/>
  <c r="G352" i="53"/>
  <c r="G353" i="53"/>
  <c r="G354" i="53"/>
  <c r="G355" i="53"/>
  <c r="G356" i="53"/>
  <c r="G357" i="53"/>
  <c r="G307" i="53"/>
  <c r="G306" i="53"/>
  <c r="G303" i="53"/>
  <c r="G302" i="53"/>
  <c r="G299" i="53"/>
  <c r="B37" i="53"/>
  <c r="B38" i="53"/>
  <c r="B39" i="53"/>
  <c r="B40" i="53"/>
  <c r="F125" i="53" s="1"/>
  <c r="B41" i="53"/>
  <c r="G68" i="53" s="1"/>
  <c r="B42" i="53"/>
  <c r="H87" i="53" s="1"/>
  <c r="B36" i="53"/>
  <c r="C17" i="53"/>
  <c r="C16" i="53"/>
  <c r="C15" i="53"/>
  <c r="C9" i="53"/>
  <c r="C10" i="53"/>
  <c r="C11" i="53"/>
  <c r="H12" i="53" s="1"/>
  <c r="C12" i="53"/>
  <c r="C13" i="53"/>
  <c r="C8" i="53"/>
  <c r="B36" i="54"/>
  <c r="B172" i="54"/>
  <c r="B183" i="54" s="1"/>
  <c r="B35" i="54"/>
  <c r="B46" i="54" s="1"/>
  <c r="B34" i="54"/>
  <c r="B170" i="54" s="1"/>
  <c r="B181" i="54" s="1"/>
  <c r="B33" i="54"/>
  <c r="B32" i="54"/>
  <c r="B168" i="54" s="1"/>
  <c r="B179" i="54" s="1"/>
  <c r="B31" i="54"/>
  <c r="B167" i="54"/>
  <c r="B178" i="54" s="1"/>
  <c r="B30" i="54"/>
  <c r="B166" i="54" s="1"/>
  <c r="B177" i="54" s="1"/>
  <c r="F442" i="53"/>
  <c r="F369" i="53"/>
  <c r="F298" i="53"/>
  <c r="M650" i="53"/>
  <c r="L650" i="53"/>
  <c r="K650" i="53"/>
  <c r="J650" i="53"/>
  <c r="I650" i="53"/>
  <c r="G650" i="53"/>
  <c r="M649" i="53"/>
  <c r="L649" i="53"/>
  <c r="K649" i="53"/>
  <c r="J649" i="53"/>
  <c r="I649" i="53"/>
  <c r="G649" i="53"/>
  <c r="M648" i="53"/>
  <c r="L648" i="53"/>
  <c r="K648" i="53"/>
  <c r="J648" i="53"/>
  <c r="I648" i="53"/>
  <c r="G648" i="53"/>
  <c r="M647" i="53"/>
  <c r="L647" i="53"/>
  <c r="K647" i="53"/>
  <c r="J647" i="53"/>
  <c r="I647" i="53"/>
  <c r="G647" i="53"/>
  <c r="M646" i="53"/>
  <c r="L646" i="53"/>
  <c r="K646" i="53"/>
  <c r="J646" i="53"/>
  <c r="I646" i="53"/>
  <c r="G646" i="53"/>
  <c r="M645" i="53"/>
  <c r="L645" i="53"/>
  <c r="K645" i="53"/>
  <c r="J645" i="53"/>
  <c r="I645" i="53"/>
  <c r="G645" i="53"/>
  <c r="M644" i="53"/>
  <c r="L644" i="53"/>
  <c r="K644" i="53"/>
  <c r="J644" i="53"/>
  <c r="I644" i="53"/>
  <c r="G644" i="53"/>
  <c r="M643" i="53"/>
  <c r="L643" i="53"/>
  <c r="K643" i="53"/>
  <c r="J643" i="53"/>
  <c r="I643" i="53"/>
  <c r="G643" i="53"/>
  <c r="M642" i="53"/>
  <c r="L642" i="53"/>
  <c r="K642" i="53"/>
  <c r="J642" i="53"/>
  <c r="I642" i="53"/>
  <c r="G642" i="53"/>
  <c r="M641" i="53"/>
  <c r="L641" i="53"/>
  <c r="K641" i="53"/>
  <c r="J641" i="53"/>
  <c r="I641" i="53"/>
  <c r="G641" i="53"/>
  <c r="M640" i="53"/>
  <c r="L640" i="53"/>
  <c r="K640" i="53"/>
  <c r="J640" i="53"/>
  <c r="I640" i="53"/>
  <c r="G640" i="53"/>
  <c r="M639" i="53"/>
  <c r="L639" i="53"/>
  <c r="K639" i="53"/>
  <c r="J639" i="53"/>
  <c r="I639" i="53"/>
  <c r="G639" i="53"/>
  <c r="M638" i="53"/>
  <c r="L638" i="53"/>
  <c r="K638" i="53"/>
  <c r="J638" i="53"/>
  <c r="I638" i="53"/>
  <c r="G638" i="53"/>
  <c r="M637" i="53"/>
  <c r="L637" i="53"/>
  <c r="K637" i="53"/>
  <c r="J637" i="53"/>
  <c r="I637" i="53"/>
  <c r="G637" i="53"/>
  <c r="M636" i="53"/>
  <c r="L636" i="53"/>
  <c r="K636" i="53"/>
  <c r="J636" i="53"/>
  <c r="I636" i="53"/>
  <c r="G636" i="53"/>
  <c r="M635" i="53"/>
  <c r="L635" i="53"/>
  <c r="K635" i="53"/>
  <c r="J635" i="53"/>
  <c r="I635" i="53"/>
  <c r="G635" i="53"/>
  <c r="M634" i="53"/>
  <c r="L634" i="53"/>
  <c r="K634" i="53"/>
  <c r="J634" i="53"/>
  <c r="I634" i="53"/>
  <c r="G634" i="53"/>
  <c r="M633" i="53"/>
  <c r="L633" i="53"/>
  <c r="K633" i="53"/>
  <c r="J633" i="53"/>
  <c r="I633" i="53"/>
  <c r="G633" i="53"/>
  <c r="M632" i="53"/>
  <c r="L632" i="53"/>
  <c r="K632" i="53"/>
  <c r="J632" i="53"/>
  <c r="I632" i="53"/>
  <c r="G632" i="53"/>
  <c r="M631" i="53"/>
  <c r="L631" i="53"/>
  <c r="K631" i="53"/>
  <c r="J631" i="53"/>
  <c r="I631" i="53"/>
  <c r="G631" i="53"/>
  <c r="M630" i="53"/>
  <c r="L630" i="53"/>
  <c r="K630" i="53"/>
  <c r="J630" i="53"/>
  <c r="I630" i="53"/>
  <c r="G630" i="53"/>
  <c r="M629" i="53"/>
  <c r="L629" i="53"/>
  <c r="K629" i="53"/>
  <c r="J629" i="53"/>
  <c r="I629" i="53"/>
  <c r="G629" i="53"/>
  <c r="M628" i="53"/>
  <c r="L628" i="53"/>
  <c r="K628" i="53"/>
  <c r="J628" i="53"/>
  <c r="I628" i="53"/>
  <c r="G628" i="53"/>
  <c r="M627" i="53"/>
  <c r="L627" i="53"/>
  <c r="K627" i="53"/>
  <c r="J627" i="53"/>
  <c r="I627" i="53"/>
  <c r="G627" i="53"/>
  <c r="M626" i="53"/>
  <c r="L626" i="53"/>
  <c r="K626" i="53"/>
  <c r="J626" i="53"/>
  <c r="I626" i="53"/>
  <c r="G626" i="53"/>
  <c r="M625" i="53"/>
  <c r="L625" i="53"/>
  <c r="K625" i="53"/>
  <c r="J625" i="53"/>
  <c r="I625" i="53"/>
  <c r="G625" i="53"/>
  <c r="M624" i="53"/>
  <c r="L624" i="53"/>
  <c r="K624" i="53"/>
  <c r="J624" i="53"/>
  <c r="I624" i="53"/>
  <c r="G624" i="53"/>
  <c r="M623" i="53"/>
  <c r="L623" i="53"/>
  <c r="K623" i="53"/>
  <c r="J623" i="53"/>
  <c r="I623" i="53"/>
  <c r="G623" i="53"/>
  <c r="M622" i="53"/>
  <c r="L622" i="53"/>
  <c r="K622" i="53"/>
  <c r="J622" i="53"/>
  <c r="I622" i="53"/>
  <c r="G622" i="53"/>
  <c r="M621" i="53"/>
  <c r="L621" i="53"/>
  <c r="K621" i="53"/>
  <c r="J621" i="53"/>
  <c r="I621" i="53"/>
  <c r="G621" i="53"/>
  <c r="M620" i="53"/>
  <c r="L620" i="53"/>
  <c r="K620" i="53"/>
  <c r="J620" i="53"/>
  <c r="I620" i="53"/>
  <c r="G620" i="53"/>
  <c r="M619" i="53"/>
  <c r="L619" i="53"/>
  <c r="K619" i="53"/>
  <c r="J619" i="53"/>
  <c r="I619" i="53"/>
  <c r="G619" i="53"/>
  <c r="M618" i="53"/>
  <c r="L618" i="53"/>
  <c r="K618" i="53"/>
  <c r="J618" i="53"/>
  <c r="I618" i="53"/>
  <c r="G618" i="53"/>
  <c r="M617" i="53"/>
  <c r="L617" i="53"/>
  <c r="K617" i="53"/>
  <c r="J617" i="53"/>
  <c r="I617" i="53"/>
  <c r="G617" i="53"/>
  <c r="M616" i="53"/>
  <c r="L616" i="53"/>
  <c r="K616" i="53"/>
  <c r="J616" i="53"/>
  <c r="I616" i="53"/>
  <c r="G616" i="53"/>
  <c r="M615" i="53"/>
  <c r="L615" i="53"/>
  <c r="K615" i="53"/>
  <c r="J615" i="53"/>
  <c r="I615" i="53"/>
  <c r="G615" i="53"/>
  <c r="M614" i="53"/>
  <c r="L614" i="53"/>
  <c r="K614" i="53"/>
  <c r="J614" i="53"/>
  <c r="I614" i="53"/>
  <c r="G614" i="53"/>
  <c r="M613" i="53"/>
  <c r="L613" i="53"/>
  <c r="K613" i="53"/>
  <c r="J613" i="53"/>
  <c r="I613" i="53"/>
  <c r="G613" i="53"/>
  <c r="M612" i="53"/>
  <c r="L612" i="53"/>
  <c r="K612" i="53"/>
  <c r="J612" i="53"/>
  <c r="I612" i="53"/>
  <c r="G612" i="53"/>
  <c r="M611" i="53"/>
  <c r="L611" i="53"/>
  <c r="K611" i="53"/>
  <c r="J611" i="53"/>
  <c r="I611" i="53"/>
  <c r="G611" i="53"/>
  <c r="M610" i="53"/>
  <c r="L610" i="53"/>
  <c r="K610" i="53"/>
  <c r="J610" i="53"/>
  <c r="I610" i="53"/>
  <c r="G610" i="53"/>
  <c r="M609" i="53"/>
  <c r="L609" i="53"/>
  <c r="K609" i="53"/>
  <c r="J609" i="53"/>
  <c r="I609" i="53"/>
  <c r="G609" i="53"/>
  <c r="M608" i="53"/>
  <c r="L608" i="53"/>
  <c r="K608" i="53"/>
  <c r="J608" i="53"/>
  <c r="I608" i="53"/>
  <c r="G608" i="53"/>
  <c r="M607" i="53"/>
  <c r="L607" i="53"/>
  <c r="K607" i="53"/>
  <c r="J607" i="53"/>
  <c r="I607" i="53"/>
  <c r="G607" i="53"/>
  <c r="M606" i="53"/>
  <c r="L606" i="53"/>
  <c r="K606" i="53"/>
  <c r="J606" i="53"/>
  <c r="I606" i="53"/>
  <c r="G606" i="53"/>
  <c r="M605" i="53"/>
  <c r="L605" i="53"/>
  <c r="K605" i="53"/>
  <c r="J605" i="53"/>
  <c r="I605" i="53"/>
  <c r="G605" i="53"/>
  <c r="M604" i="53"/>
  <c r="L604" i="53"/>
  <c r="K604" i="53"/>
  <c r="J604" i="53"/>
  <c r="I604" i="53"/>
  <c r="G604" i="53"/>
  <c r="M603" i="53"/>
  <c r="L603" i="53"/>
  <c r="K603" i="53"/>
  <c r="J603" i="53"/>
  <c r="I603" i="53"/>
  <c r="G603" i="53"/>
  <c r="M602" i="53"/>
  <c r="L602" i="53"/>
  <c r="K602" i="53"/>
  <c r="J602" i="53"/>
  <c r="I602" i="53"/>
  <c r="G602" i="53"/>
  <c r="M601" i="53"/>
  <c r="L601" i="53"/>
  <c r="K601" i="53"/>
  <c r="J601" i="53"/>
  <c r="I601" i="53"/>
  <c r="G601" i="53"/>
  <c r="M600" i="53"/>
  <c r="L600" i="53"/>
  <c r="K600" i="53"/>
  <c r="J600" i="53"/>
  <c r="I600" i="53"/>
  <c r="G600" i="53"/>
  <c r="M599" i="53"/>
  <c r="L599" i="53"/>
  <c r="K599" i="53"/>
  <c r="J599" i="53"/>
  <c r="I599" i="53"/>
  <c r="G599" i="53"/>
  <c r="M598" i="53"/>
  <c r="L598" i="53"/>
  <c r="K598" i="53"/>
  <c r="J598" i="53"/>
  <c r="I598" i="53"/>
  <c r="G598" i="53"/>
  <c r="M597" i="53"/>
  <c r="L597" i="53"/>
  <c r="K597" i="53"/>
  <c r="J597" i="53"/>
  <c r="I597" i="53"/>
  <c r="G597" i="53"/>
  <c r="M596" i="53"/>
  <c r="L596" i="53"/>
  <c r="K596" i="53"/>
  <c r="J596" i="53"/>
  <c r="I596" i="53"/>
  <c r="G596" i="53"/>
  <c r="M595" i="53"/>
  <c r="L595" i="53"/>
  <c r="K595" i="53"/>
  <c r="J595" i="53"/>
  <c r="I595" i="53"/>
  <c r="G595" i="53"/>
  <c r="M594" i="53"/>
  <c r="L594" i="53"/>
  <c r="K594" i="53"/>
  <c r="J594" i="53"/>
  <c r="I594" i="53"/>
  <c r="G594" i="53"/>
  <c r="M593" i="53"/>
  <c r="L593" i="53"/>
  <c r="K593" i="53"/>
  <c r="J593" i="53"/>
  <c r="I593" i="53"/>
  <c r="G593" i="53"/>
  <c r="M592" i="53"/>
  <c r="L592" i="53"/>
  <c r="K592" i="53"/>
  <c r="J592" i="53"/>
  <c r="I592" i="53"/>
  <c r="G592" i="53"/>
  <c r="M591" i="53"/>
  <c r="L591" i="53"/>
  <c r="K591" i="53"/>
  <c r="J591" i="53"/>
  <c r="I591" i="53"/>
  <c r="G591" i="53"/>
  <c r="M590" i="53"/>
  <c r="L590" i="53"/>
  <c r="K590" i="53"/>
  <c r="J590" i="53"/>
  <c r="I590" i="53"/>
  <c r="G590" i="53"/>
  <c r="M589" i="53"/>
  <c r="L589" i="53"/>
  <c r="K589" i="53"/>
  <c r="J589" i="53"/>
  <c r="I589" i="53"/>
  <c r="E29" i="53"/>
  <c r="G589" i="53"/>
  <c r="M577" i="53"/>
  <c r="L577" i="53"/>
  <c r="K577" i="53"/>
  <c r="J577" i="53"/>
  <c r="I577" i="53"/>
  <c r="G577" i="53"/>
  <c r="M576" i="53"/>
  <c r="L576" i="53"/>
  <c r="K576" i="53"/>
  <c r="J576" i="53"/>
  <c r="I576" i="53"/>
  <c r="G576" i="53"/>
  <c r="M575" i="53"/>
  <c r="L575" i="53"/>
  <c r="K575" i="53"/>
  <c r="J575" i="53"/>
  <c r="I575" i="53"/>
  <c r="G575" i="53"/>
  <c r="M574" i="53"/>
  <c r="L574" i="53"/>
  <c r="K574" i="53"/>
  <c r="J574" i="53"/>
  <c r="I574" i="53"/>
  <c r="G574" i="53"/>
  <c r="M573" i="53"/>
  <c r="L573" i="53"/>
  <c r="K573" i="53"/>
  <c r="J573" i="53"/>
  <c r="I573" i="53"/>
  <c r="G573" i="53"/>
  <c r="M572" i="53"/>
  <c r="L572" i="53"/>
  <c r="K572" i="53"/>
  <c r="J572" i="53"/>
  <c r="I572" i="53"/>
  <c r="G572" i="53"/>
  <c r="M571" i="53"/>
  <c r="L571" i="53"/>
  <c r="K571" i="53"/>
  <c r="J571" i="53"/>
  <c r="I571" i="53"/>
  <c r="G571" i="53"/>
  <c r="M570" i="53"/>
  <c r="L570" i="53"/>
  <c r="K570" i="53"/>
  <c r="J570" i="53"/>
  <c r="I570" i="53"/>
  <c r="G570" i="53"/>
  <c r="M569" i="53"/>
  <c r="L569" i="53"/>
  <c r="K569" i="53"/>
  <c r="J569" i="53"/>
  <c r="I569" i="53"/>
  <c r="G569" i="53"/>
  <c r="M568" i="53"/>
  <c r="L568" i="53"/>
  <c r="K568" i="53"/>
  <c r="J568" i="53"/>
  <c r="I568" i="53"/>
  <c r="G568" i="53"/>
  <c r="M567" i="53"/>
  <c r="L567" i="53"/>
  <c r="K567" i="53"/>
  <c r="J567" i="53"/>
  <c r="I567" i="53"/>
  <c r="G567" i="53"/>
  <c r="M566" i="53"/>
  <c r="L566" i="53"/>
  <c r="K566" i="53"/>
  <c r="J566" i="53"/>
  <c r="I566" i="53"/>
  <c r="G566" i="53"/>
  <c r="M565" i="53"/>
  <c r="L565" i="53"/>
  <c r="K565" i="53"/>
  <c r="J565" i="53"/>
  <c r="I565" i="53"/>
  <c r="G565" i="53"/>
  <c r="M564" i="53"/>
  <c r="L564" i="53"/>
  <c r="K564" i="53"/>
  <c r="J564" i="53"/>
  <c r="I564" i="53"/>
  <c r="G564" i="53"/>
  <c r="M563" i="53"/>
  <c r="L563" i="53"/>
  <c r="K563" i="53"/>
  <c r="J563" i="53"/>
  <c r="I563" i="53"/>
  <c r="G563" i="53"/>
  <c r="M562" i="53"/>
  <c r="L562" i="53"/>
  <c r="K562" i="53"/>
  <c r="J562" i="53"/>
  <c r="I562" i="53"/>
  <c r="G562" i="53"/>
  <c r="M561" i="53"/>
  <c r="L561" i="53"/>
  <c r="K561" i="53"/>
  <c r="J561" i="53"/>
  <c r="I561" i="53"/>
  <c r="G561" i="53"/>
  <c r="M560" i="53"/>
  <c r="L560" i="53"/>
  <c r="K560" i="53"/>
  <c r="J560" i="53"/>
  <c r="I560" i="53"/>
  <c r="G560" i="53"/>
  <c r="M559" i="53"/>
  <c r="L559" i="53"/>
  <c r="K559" i="53"/>
  <c r="J559" i="53"/>
  <c r="I559" i="53"/>
  <c r="G559" i="53"/>
  <c r="M558" i="53"/>
  <c r="L558" i="53"/>
  <c r="K558" i="53"/>
  <c r="J558" i="53"/>
  <c r="I558" i="53"/>
  <c r="G558" i="53"/>
  <c r="M557" i="53"/>
  <c r="L557" i="53"/>
  <c r="K557" i="53"/>
  <c r="J557" i="53"/>
  <c r="I557" i="53"/>
  <c r="G557" i="53"/>
  <c r="M556" i="53"/>
  <c r="L556" i="53"/>
  <c r="K556" i="53"/>
  <c r="J556" i="53"/>
  <c r="I556" i="53"/>
  <c r="G556" i="53"/>
  <c r="M555" i="53"/>
  <c r="L555" i="53"/>
  <c r="K555" i="53"/>
  <c r="J555" i="53"/>
  <c r="I555" i="53"/>
  <c r="G555" i="53"/>
  <c r="M554" i="53"/>
  <c r="L554" i="53"/>
  <c r="K554" i="53"/>
  <c r="J554" i="53"/>
  <c r="I554" i="53"/>
  <c r="G554" i="53"/>
  <c r="M553" i="53"/>
  <c r="L553" i="53"/>
  <c r="K553" i="53"/>
  <c r="J553" i="53"/>
  <c r="I553" i="53"/>
  <c r="G553" i="53"/>
  <c r="M552" i="53"/>
  <c r="L552" i="53"/>
  <c r="K552" i="53"/>
  <c r="J552" i="53"/>
  <c r="I552" i="53"/>
  <c r="G552" i="53"/>
  <c r="M551" i="53"/>
  <c r="L551" i="53"/>
  <c r="K551" i="53"/>
  <c r="J551" i="53"/>
  <c r="I551" i="53"/>
  <c r="G551" i="53"/>
  <c r="M550" i="53"/>
  <c r="L550" i="53"/>
  <c r="K550" i="53"/>
  <c r="J550" i="53"/>
  <c r="I550" i="53"/>
  <c r="G550" i="53"/>
  <c r="M549" i="53"/>
  <c r="L549" i="53"/>
  <c r="K549" i="53"/>
  <c r="J549" i="53"/>
  <c r="I549" i="53"/>
  <c r="G549" i="53"/>
  <c r="M548" i="53"/>
  <c r="L548" i="53"/>
  <c r="K548" i="53"/>
  <c r="J548" i="53"/>
  <c r="I548" i="53"/>
  <c r="G548" i="53"/>
  <c r="M547" i="53"/>
  <c r="L547" i="53"/>
  <c r="K547" i="53"/>
  <c r="J547" i="53"/>
  <c r="I547" i="53"/>
  <c r="G547" i="53"/>
  <c r="M546" i="53"/>
  <c r="L546" i="53"/>
  <c r="K546" i="53"/>
  <c r="J546" i="53"/>
  <c r="I546" i="53"/>
  <c r="G546" i="53"/>
  <c r="M545" i="53"/>
  <c r="L545" i="53"/>
  <c r="K545" i="53"/>
  <c r="J545" i="53"/>
  <c r="I545" i="53"/>
  <c r="G545" i="53"/>
  <c r="M544" i="53"/>
  <c r="L544" i="53"/>
  <c r="K544" i="53"/>
  <c r="J544" i="53"/>
  <c r="I544" i="53"/>
  <c r="G544" i="53"/>
  <c r="M543" i="53"/>
  <c r="L543" i="53"/>
  <c r="K543" i="53"/>
  <c r="J543" i="53"/>
  <c r="I543" i="53"/>
  <c r="G543" i="53"/>
  <c r="M542" i="53"/>
  <c r="L542" i="53"/>
  <c r="K542" i="53"/>
  <c r="J542" i="53"/>
  <c r="I542" i="53"/>
  <c r="G542" i="53"/>
  <c r="M541" i="53"/>
  <c r="L541" i="53"/>
  <c r="K541" i="53"/>
  <c r="J541" i="53"/>
  <c r="I541" i="53"/>
  <c r="G541" i="53"/>
  <c r="M540" i="53"/>
  <c r="L540" i="53"/>
  <c r="K540" i="53"/>
  <c r="J540" i="53"/>
  <c r="I540" i="53"/>
  <c r="G540" i="53"/>
  <c r="M539" i="53"/>
  <c r="L539" i="53"/>
  <c r="K539" i="53"/>
  <c r="J539" i="53"/>
  <c r="I539" i="53"/>
  <c r="G539" i="53"/>
  <c r="M538" i="53"/>
  <c r="L538" i="53"/>
  <c r="K538" i="53"/>
  <c r="J538" i="53"/>
  <c r="I538" i="53"/>
  <c r="G538" i="53"/>
  <c r="M537" i="53"/>
  <c r="L537" i="53"/>
  <c r="K537" i="53"/>
  <c r="J537" i="53"/>
  <c r="I537" i="53"/>
  <c r="G537" i="53"/>
  <c r="M536" i="53"/>
  <c r="L536" i="53"/>
  <c r="K536" i="53"/>
  <c r="J536" i="53"/>
  <c r="I536" i="53"/>
  <c r="G536" i="53"/>
  <c r="M535" i="53"/>
  <c r="L535" i="53"/>
  <c r="K535" i="53"/>
  <c r="J535" i="53"/>
  <c r="I535" i="53"/>
  <c r="G535" i="53"/>
  <c r="M534" i="53"/>
  <c r="L534" i="53"/>
  <c r="K534" i="53"/>
  <c r="J534" i="53"/>
  <c r="I534" i="53"/>
  <c r="G534" i="53"/>
  <c r="M533" i="53"/>
  <c r="L533" i="53"/>
  <c r="K533" i="53"/>
  <c r="J533" i="53"/>
  <c r="I533" i="53"/>
  <c r="G533" i="53"/>
  <c r="M532" i="53"/>
  <c r="L532" i="53"/>
  <c r="K532" i="53"/>
  <c r="J532" i="53"/>
  <c r="I532" i="53"/>
  <c r="G532" i="53"/>
  <c r="M531" i="53"/>
  <c r="L531" i="53"/>
  <c r="K531" i="53"/>
  <c r="J531" i="53"/>
  <c r="I531" i="53"/>
  <c r="G531" i="53"/>
  <c r="M530" i="53"/>
  <c r="L530" i="53"/>
  <c r="K530" i="53"/>
  <c r="J530" i="53"/>
  <c r="I530" i="53"/>
  <c r="G530" i="53"/>
  <c r="M529" i="53"/>
  <c r="L529" i="53"/>
  <c r="K529" i="53"/>
  <c r="J529" i="53"/>
  <c r="I529" i="53"/>
  <c r="G529" i="53"/>
  <c r="M528" i="53"/>
  <c r="L528" i="53"/>
  <c r="K528" i="53"/>
  <c r="J528" i="53"/>
  <c r="I528" i="53"/>
  <c r="G528" i="53"/>
  <c r="M527" i="53"/>
  <c r="L527" i="53"/>
  <c r="K527" i="53"/>
  <c r="J527" i="53"/>
  <c r="I527" i="53"/>
  <c r="G527" i="53"/>
  <c r="M526" i="53"/>
  <c r="L526" i="53"/>
  <c r="K526" i="53"/>
  <c r="J526" i="53"/>
  <c r="I526" i="53"/>
  <c r="G526" i="53"/>
  <c r="M525" i="53"/>
  <c r="L525" i="53"/>
  <c r="K525" i="53"/>
  <c r="J525" i="53"/>
  <c r="I525" i="53"/>
  <c r="G525" i="53"/>
  <c r="M524" i="53"/>
  <c r="L524" i="53"/>
  <c r="K524" i="53"/>
  <c r="J524" i="53"/>
  <c r="I524" i="53"/>
  <c r="G524" i="53"/>
  <c r="M523" i="53"/>
  <c r="L523" i="53"/>
  <c r="K523" i="53"/>
  <c r="J523" i="53"/>
  <c r="I523" i="53"/>
  <c r="G523" i="53"/>
  <c r="M522" i="53"/>
  <c r="L522" i="53"/>
  <c r="K522" i="53"/>
  <c r="J522" i="53"/>
  <c r="I522" i="53"/>
  <c r="G522" i="53"/>
  <c r="M521" i="53"/>
  <c r="L521" i="53"/>
  <c r="K521" i="53"/>
  <c r="J521" i="53"/>
  <c r="I521" i="53"/>
  <c r="G521" i="53"/>
  <c r="M520" i="53"/>
  <c r="L520" i="53"/>
  <c r="K520" i="53"/>
  <c r="J520" i="53"/>
  <c r="I520" i="53"/>
  <c r="G520" i="53"/>
  <c r="M519" i="53"/>
  <c r="L519" i="53"/>
  <c r="K519" i="53"/>
  <c r="J519" i="53"/>
  <c r="I519" i="53"/>
  <c r="G519" i="53"/>
  <c r="M518" i="53"/>
  <c r="L518" i="53"/>
  <c r="K518" i="53"/>
  <c r="J518" i="53"/>
  <c r="I518" i="53"/>
  <c r="G518" i="53"/>
  <c r="M517" i="53"/>
  <c r="L517" i="53"/>
  <c r="K517" i="53"/>
  <c r="J517" i="53"/>
  <c r="I517" i="53"/>
  <c r="G517" i="53"/>
  <c r="M516" i="53"/>
  <c r="L516" i="53"/>
  <c r="K516" i="53"/>
  <c r="J516" i="53"/>
  <c r="I516" i="53"/>
  <c r="G516" i="53"/>
  <c r="M504" i="53"/>
  <c r="L504" i="53"/>
  <c r="K504" i="53"/>
  <c r="J504" i="53"/>
  <c r="I504" i="53"/>
  <c r="G504" i="53"/>
  <c r="M503" i="53"/>
  <c r="L503" i="53"/>
  <c r="K503" i="53"/>
  <c r="J503" i="53"/>
  <c r="I503" i="53"/>
  <c r="G503" i="53"/>
  <c r="M502" i="53"/>
  <c r="L502" i="53"/>
  <c r="K502" i="53"/>
  <c r="J502" i="53"/>
  <c r="I502" i="53"/>
  <c r="G502" i="53"/>
  <c r="M501" i="53"/>
  <c r="L501" i="53"/>
  <c r="K501" i="53"/>
  <c r="J501" i="53"/>
  <c r="I501" i="53"/>
  <c r="G501" i="53"/>
  <c r="M500" i="53"/>
  <c r="L500" i="53"/>
  <c r="K500" i="53"/>
  <c r="J500" i="53"/>
  <c r="I500" i="53"/>
  <c r="G500" i="53"/>
  <c r="M499" i="53"/>
  <c r="L499" i="53"/>
  <c r="K499" i="53"/>
  <c r="J499" i="53"/>
  <c r="I499" i="53"/>
  <c r="G499" i="53"/>
  <c r="M498" i="53"/>
  <c r="L498" i="53"/>
  <c r="K498" i="53"/>
  <c r="J498" i="53"/>
  <c r="I498" i="53"/>
  <c r="G498" i="53"/>
  <c r="M497" i="53"/>
  <c r="L497" i="53"/>
  <c r="K497" i="53"/>
  <c r="J497" i="53"/>
  <c r="I497" i="53"/>
  <c r="G497" i="53"/>
  <c r="M496" i="53"/>
  <c r="L496" i="53"/>
  <c r="K496" i="53"/>
  <c r="J496" i="53"/>
  <c r="I496" i="53"/>
  <c r="G496" i="53"/>
  <c r="M495" i="53"/>
  <c r="L495" i="53"/>
  <c r="K495" i="53"/>
  <c r="J495" i="53"/>
  <c r="I495" i="53"/>
  <c r="G495" i="53"/>
  <c r="M494" i="53"/>
  <c r="L494" i="53"/>
  <c r="K494" i="53"/>
  <c r="J494" i="53"/>
  <c r="I494" i="53"/>
  <c r="G494" i="53"/>
  <c r="M493" i="53"/>
  <c r="L493" i="53"/>
  <c r="K493" i="53"/>
  <c r="J493" i="53"/>
  <c r="I493" i="53"/>
  <c r="G493" i="53"/>
  <c r="M492" i="53"/>
  <c r="L492" i="53"/>
  <c r="K492" i="53"/>
  <c r="J492" i="53"/>
  <c r="I492" i="53"/>
  <c r="G492" i="53"/>
  <c r="M491" i="53"/>
  <c r="L491" i="53"/>
  <c r="K491" i="53"/>
  <c r="J491" i="53"/>
  <c r="I491" i="53"/>
  <c r="G491" i="53"/>
  <c r="M490" i="53"/>
  <c r="L490" i="53"/>
  <c r="K490" i="53"/>
  <c r="J490" i="53"/>
  <c r="I490" i="53"/>
  <c r="G490" i="53"/>
  <c r="M489" i="53"/>
  <c r="L489" i="53"/>
  <c r="K489" i="53"/>
  <c r="J489" i="53"/>
  <c r="I489" i="53"/>
  <c r="G489" i="53"/>
  <c r="M488" i="53"/>
  <c r="L488" i="53"/>
  <c r="K488" i="53"/>
  <c r="J488" i="53"/>
  <c r="I488" i="53"/>
  <c r="G488" i="53"/>
  <c r="M487" i="53"/>
  <c r="L487" i="53"/>
  <c r="K487" i="53"/>
  <c r="J487" i="53"/>
  <c r="I487" i="53"/>
  <c r="G487" i="53"/>
  <c r="M486" i="53"/>
  <c r="L486" i="53"/>
  <c r="K486" i="53"/>
  <c r="J486" i="53"/>
  <c r="I486" i="53"/>
  <c r="G486" i="53"/>
  <c r="M485" i="53"/>
  <c r="L485" i="53"/>
  <c r="K485" i="53"/>
  <c r="J485" i="53"/>
  <c r="I485" i="53"/>
  <c r="G485" i="53"/>
  <c r="M484" i="53"/>
  <c r="L484" i="53"/>
  <c r="K484" i="53"/>
  <c r="J484" i="53"/>
  <c r="I484" i="53"/>
  <c r="G484" i="53"/>
  <c r="M483" i="53"/>
  <c r="L483" i="53"/>
  <c r="K483" i="53"/>
  <c r="J483" i="53"/>
  <c r="I483" i="53"/>
  <c r="G483" i="53"/>
  <c r="M482" i="53"/>
  <c r="L482" i="53"/>
  <c r="K482" i="53"/>
  <c r="J482" i="53"/>
  <c r="I482" i="53"/>
  <c r="G482" i="53"/>
  <c r="M481" i="53"/>
  <c r="L481" i="53"/>
  <c r="K481" i="53"/>
  <c r="J481" i="53"/>
  <c r="I481" i="53"/>
  <c r="G481" i="53"/>
  <c r="M480" i="53"/>
  <c r="L480" i="53"/>
  <c r="K480" i="53"/>
  <c r="J480" i="53"/>
  <c r="I480" i="53"/>
  <c r="G480" i="53"/>
  <c r="M479" i="53"/>
  <c r="L479" i="53"/>
  <c r="K479" i="53"/>
  <c r="J479" i="53"/>
  <c r="I479" i="53"/>
  <c r="G479" i="53"/>
  <c r="M478" i="53"/>
  <c r="L478" i="53"/>
  <c r="K478" i="53"/>
  <c r="J478" i="53"/>
  <c r="I478" i="53"/>
  <c r="G478" i="53"/>
  <c r="M477" i="53"/>
  <c r="L477" i="53"/>
  <c r="K477" i="53"/>
  <c r="J477" i="53"/>
  <c r="I477" i="53"/>
  <c r="G477" i="53"/>
  <c r="M476" i="53"/>
  <c r="L476" i="53"/>
  <c r="K476" i="53"/>
  <c r="J476" i="53"/>
  <c r="I476" i="53"/>
  <c r="G476" i="53"/>
  <c r="M475" i="53"/>
  <c r="L475" i="53"/>
  <c r="K475" i="53"/>
  <c r="J475" i="53"/>
  <c r="I475" i="53"/>
  <c r="G475" i="53"/>
  <c r="M474" i="53"/>
  <c r="L474" i="53"/>
  <c r="K474" i="53"/>
  <c r="J474" i="53"/>
  <c r="I474" i="53"/>
  <c r="G474" i="53"/>
  <c r="M473" i="53"/>
  <c r="L473" i="53"/>
  <c r="K473" i="53"/>
  <c r="J473" i="53"/>
  <c r="I473" i="53"/>
  <c r="G473" i="53"/>
  <c r="M472" i="53"/>
  <c r="L472" i="53"/>
  <c r="K472" i="53"/>
  <c r="J472" i="53"/>
  <c r="I472" i="53"/>
  <c r="G472" i="53"/>
  <c r="M471" i="53"/>
  <c r="L471" i="53"/>
  <c r="K471" i="53"/>
  <c r="J471" i="53"/>
  <c r="I471" i="53"/>
  <c r="G471" i="53"/>
  <c r="M470" i="53"/>
  <c r="L470" i="53"/>
  <c r="K470" i="53"/>
  <c r="J470" i="53"/>
  <c r="I470" i="53"/>
  <c r="G470" i="53"/>
  <c r="M469" i="53"/>
  <c r="L469" i="53"/>
  <c r="K469" i="53"/>
  <c r="J469" i="53"/>
  <c r="I469" i="53"/>
  <c r="G469" i="53"/>
  <c r="M468" i="53"/>
  <c r="L468" i="53"/>
  <c r="K468" i="53"/>
  <c r="J468" i="53"/>
  <c r="I468" i="53"/>
  <c r="G468" i="53"/>
  <c r="M467" i="53"/>
  <c r="L467" i="53"/>
  <c r="K467" i="53"/>
  <c r="J467" i="53"/>
  <c r="I467" i="53"/>
  <c r="G467" i="53"/>
  <c r="M466" i="53"/>
  <c r="L466" i="53"/>
  <c r="K466" i="53"/>
  <c r="J466" i="53"/>
  <c r="I466" i="53"/>
  <c r="G466" i="53"/>
  <c r="M465" i="53"/>
  <c r="L465" i="53"/>
  <c r="K465" i="53"/>
  <c r="J465" i="53"/>
  <c r="I465" i="53"/>
  <c r="G465" i="53"/>
  <c r="M464" i="53"/>
  <c r="L464" i="53"/>
  <c r="K464" i="53"/>
  <c r="J464" i="53"/>
  <c r="I464" i="53"/>
  <c r="G464" i="53"/>
  <c r="M463" i="53"/>
  <c r="L463" i="53"/>
  <c r="K463" i="53"/>
  <c r="J463" i="53"/>
  <c r="I463" i="53"/>
  <c r="G463" i="53"/>
  <c r="M462" i="53"/>
  <c r="L462" i="53"/>
  <c r="K462" i="53"/>
  <c r="J462" i="53"/>
  <c r="I462" i="53"/>
  <c r="G462" i="53"/>
  <c r="M461" i="53"/>
  <c r="L461" i="53"/>
  <c r="K461" i="53"/>
  <c r="J461" i="53"/>
  <c r="I461" i="53"/>
  <c r="G461" i="53"/>
  <c r="M460" i="53"/>
  <c r="L460" i="53"/>
  <c r="K460" i="53"/>
  <c r="J460" i="53"/>
  <c r="I460" i="53"/>
  <c r="G460" i="53"/>
  <c r="M459" i="53"/>
  <c r="L459" i="53"/>
  <c r="K459" i="53"/>
  <c r="J459" i="53"/>
  <c r="I459" i="53"/>
  <c r="G459" i="53"/>
  <c r="M458" i="53"/>
  <c r="L458" i="53"/>
  <c r="K458" i="53"/>
  <c r="J458" i="53"/>
  <c r="I458" i="53"/>
  <c r="G458" i="53"/>
  <c r="M457" i="53"/>
  <c r="L457" i="53"/>
  <c r="K457" i="53"/>
  <c r="J457" i="53"/>
  <c r="I457" i="53"/>
  <c r="G457" i="53"/>
  <c r="M456" i="53"/>
  <c r="L456" i="53"/>
  <c r="K456" i="53"/>
  <c r="J456" i="53"/>
  <c r="I456" i="53"/>
  <c r="G456" i="53"/>
  <c r="M455" i="53"/>
  <c r="L455" i="53"/>
  <c r="K455" i="53"/>
  <c r="J455" i="53"/>
  <c r="I455" i="53"/>
  <c r="G455" i="53"/>
  <c r="M454" i="53"/>
  <c r="L454" i="53"/>
  <c r="K454" i="53"/>
  <c r="J454" i="53"/>
  <c r="I454" i="53"/>
  <c r="G454" i="53"/>
  <c r="M453" i="53"/>
  <c r="L453" i="53"/>
  <c r="K453" i="53"/>
  <c r="J453" i="53"/>
  <c r="I453" i="53"/>
  <c r="G453" i="53"/>
  <c r="M452" i="53"/>
  <c r="L452" i="53"/>
  <c r="K452" i="53"/>
  <c r="J452" i="53"/>
  <c r="I452" i="53"/>
  <c r="G452" i="53"/>
  <c r="M451" i="53"/>
  <c r="L451" i="53"/>
  <c r="K451" i="53"/>
  <c r="J451" i="53"/>
  <c r="I451" i="53"/>
  <c r="G451" i="53"/>
  <c r="M450" i="53"/>
  <c r="L450" i="53"/>
  <c r="K450" i="53"/>
  <c r="J450" i="53"/>
  <c r="I450" i="53"/>
  <c r="G450" i="53"/>
  <c r="M449" i="53"/>
  <c r="L449" i="53"/>
  <c r="K449" i="53"/>
  <c r="J449" i="53"/>
  <c r="I449" i="53"/>
  <c r="G449" i="53"/>
  <c r="M448" i="53"/>
  <c r="L448" i="53"/>
  <c r="K448" i="53"/>
  <c r="J448" i="53"/>
  <c r="I448" i="53"/>
  <c r="G448" i="53"/>
  <c r="M447" i="53"/>
  <c r="L447" i="53"/>
  <c r="K447" i="53"/>
  <c r="J447" i="53"/>
  <c r="I447" i="53"/>
  <c r="G447" i="53"/>
  <c r="M446" i="53"/>
  <c r="L446" i="53"/>
  <c r="K446" i="53"/>
  <c r="J446" i="53"/>
  <c r="I446" i="53"/>
  <c r="G446" i="53"/>
  <c r="M445" i="53"/>
  <c r="L445" i="53"/>
  <c r="K445" i="53"/>
  <c r="J445" i="53"/>
  <c r="I445" i="53"/>
  <c r="G445" i="53"/>
  <c r="M444" i="53"/>
  <c r="L444" i="53"/>
  <c r="K444" i="53"/>
  <c r="J444" i="53"/>
  <c r="I444" i="53"/>
  <c r="G444" i="53"/>
  <c r="M443" i="53"/>
  <c r="L443" i="53"/>
  <c r="K443" i="53"/>
  <c r="J443" i="53"/>
  <c r="I443" i="53"/>
  <c r="G443" i="53"/>
  <c r="M431" i="53"/>
  <c r="L431" i="53"/>
  <c r="K431" i="53"/>
  <c r="J431" i="53"/>
  <c r="I431" i="53"/>
  <c r="G431" i="53"/>
  <c r="M430" i="53"/>
  <c r="L430" i="53"/>
  <c r="K430" i="53"/>
  <c r="J430" i="53"/>
  <c r="I430" i="53"/>
  <c r="G430" i="53"/>
  <c r="M429" i="53"/>
  <c r="L429" i="53"/>
  <c r="K429" i="53"/>
  <c r="J429" i="53"/>
  <c r="I429" i="53"/>
  <c r="G429" i="53"/>
  <c r="M428" i="53"/>
  <c r="L428" i="53"/>
  <c r="K428" i="53"/>
  <c r="J428" i="53"/>
  <c r="I428" i="53"/>
  <c r="G428" i="53"/>
  <c r="M427" i="53"/>
  <c r="L427" i="53"/>
  <c r="K427" i="53"/>
  <c r="J427" i="53"/>
  <c r="I427" i="53"/>
  <c r="G427" i="53"/>
  <c r="M426" i="53"/>
  <c r="L426" i="53"/>
  <c r="K426" i="53"/>
  <c r="J426" i="53"/>
  <c r="I426" i="53"/>
  <c r="G426" i="53"/>
  <c r="M425" i="53"/>
  <c r="L425" i="53"/>
  <c r="K425" i="53"/>
  <c r="J425" i="53"/>
  <c r="I425" i="53"/>
  <c r="G425" i="53"/>
  <c r="M424" i="53"/>
  <c r="L424" i="53"/>
  <c r="K424" i="53"/>
  <c r="J424" i="53"/>
  <c r="I424" i="53"/>
  <c r="G424" i="53"/>
  <c r="M423" i="53"/>
  <c r="L423" i="53"/>
  <c r="K423" i="53"/>
  <c r="J423" i="53"/>
  <c r="I423" i="53"/>
  <c r="G423" i="53"/>
  <c r="M422" i="53"/>
  <c r="L422" i="53"/>
  <c r="K422" i="53"/>
  <c r="J422" i="53"/>
  <c r="I422" i="53"/>
  <c r="G422" i="53"/>
  <c r="M421" i="53"/>
  <c r="L421" i="53"/>
  <c r="K421" i="53"/>
  <c r="J421" i="53"/>
  <c r="I421" i="53"/>
  <c r="G421" i="53"/>
  <c r="M420" i="53"/>
  <c r="L420" i="53"/>
  <c r="K420" i="53"/>
  <c r="J420" i="53"/>
  <c r="I420" i="53"/>
  <c r="G420" i="53"/>
  <c r="M419" i="53"/>
  <c r="L419" i="53"/>
  <c r="K419" i="53"/>
  <c r="J419" i="53"/>
  <c r="I419" i="53"/>
  <c r="G419" i="53"/>
  <c r="M418" i="53"/>
  <c r="L418" i="53"/>
  <c r="K418" i="53"/>
  <c r="J418" i="53"/>
  <c r="I418" i="53"/>
  <c r="G418" i="53"/>
  <c r="M417" i="53"/>
  <c r="L417" i="53"/>
  <c r="K417" i="53"/>
  <c r="J417" i="53"/>
  <c r="I417" i="53"/>
  <c r="G417" i="53"/>
  <c r="M416" i="53"/>
  <c r="L416" i="53"/>
  <c r="K416" i="53"/>
  <c r="J416" i="53"/>
  <c r="I416" i="53"/>
  <c r="G416" i="53"/>
  <c r="M415" i="53"/>
  <c r="L415" i="53"/>
  <c r="K415" i="53"/>
  <c r="J415" i="53"/>
  <c r="I415" i="53"/>
  <c r="G415" i="53"/>
  <c r="M414" i="53"/>
  <c r="L414" i="53"/>
  <c r="K414" i="53"/>
  <c r="J414" i="53"/>
  <c r="I414" i="53"/>
  <c r="G414" i="53"/>
  <c r="M413" i="53"/>
  <c r="L413" i="53"/>
  <c r="K413" i="53"/>
  <c r="J413" i="53"/>
  <c r="I413" i="53"/>
  <c r="G413" i="53"/>
  <c r="M412" i="53"/>
  <c r="L412" i="53"/>
  <c r="K412" i="53"/>
  <c r="J412" i="53"/>
  <c r="I412" i="53"/>
  <c r="G412" i="53"/>
  <c r="M411" i="53"/>
  <c r="L411" i="53"/>
  <c r="K411" i="53"/>
  <c r="J411" i="53"/>
  <c r="I411" i="53"/>
  <c r="G411" i="53"/>
  <c r="M410" i="53"/>
  <c r="L410" i="53"/>
  <c r="K410" i="53"/>
  <c r="J410" i="53"/>
  <c r="I410" i="53"/>
  <c r="G410" i="53"/>
  <c r="M409" i="53"/>
  <c r="L409" i="53"/>
  <c r="K409" i="53"/>
  <c r="J409" i="53"/>
  <c r="I409" i="53"/>
  <c r="G409" i="53"/>
  <c r="M408" i="53"/>
  <c r="L408" i="53"/>
  <c r="K408" i="53"/>
  <c r="J408" i="53"/>
  <c r="I408" i="53"/>
  <c r="G408" i="53"/>
  <c r="M407" i="53"/>
  <c r="L407" i="53"/>
  <c r="K407" i="53"/>
  <c r="J407" i="53"/>
  <c r="I407" i="53"/>
  <c r="G407" i="53"/>
  <c r="M406" i="53"/>
  <c r="L406" i="53"/>
  <c r="K406" i="53"/>
  <c r="J406" i="53"/>
  <c r="I406" i="53"/>
  <c r="G406" i="53"/>
  <c r="M405" i="53"/>
  <c r="L405" i="53"/>
  <c r="K405" i="53"/>
  <c r="J405" i="53"/>
  <c r="I405" i="53"/>
  <c r="G405" i="53"/>
  <c r="M404" i="53"/>
  <c r="L404" i="53"/>
  <c r="K404" i="53"/>
  <c r="J404" i="53"/>
  <c r="I404" i="53"/>
  <c r="G404" i="53"/>
  <c r="M403" i="53"/>
  <c r="L403" i="53"/>
  <c r="K403" i="53"/>
  <c r="J403" i="53"/>
  <c r="I403" i="53"/>
  <c r="G403" i="53"/>
  <c r="M402" i="53"/>
  <c r="L402" i="53"/>
  <c r="K402" i="53"/>
  <c r="J402" i="53"/>
  <c r="I402" i="53"/>
  <c r="G402" i="53"/>
  <c r="M401" i="53"/>
  <c r="L401" i="53"/>
  <c r="K401" i="53"/>
  <c r="J401" i="53"/>
  <c r="I401" i="53"/>
  <c r="G401" i="53"/>
  <c r="M400" i="53"/>
  <c r="L400" i="53"/>
  <c r="K400" i="53"/>
  <c r="J400" i="53"/>
  <c r="I400" i="53"/>
  <c r="G400" i="53"/>
  <c r="M399" i="53"/>
  <c r="L399" i="53"/>
  <c r="K399" i="53"/>
  <c r="J399" i="53"/>
  <c r="I399" i="53"/>
  <c r="G399" i="53"/>
  <c r="M398" i="53"/>
  <c r="L398" i="53"/>
  <c r="K398" i="53"/>
  <c r="J398" i="53"/>
  <c r="I398" i="53"/>
  <c r="G398" i="53"/>
  <c r="M397" i="53"/>
  <c r="L397" i="53"/>
  <c r="K397" i="53"/>
  <c r="J397" i="53"/>
  <c r="I397" i="53"/>
  <c r="G397" i="53"/>
  <c r="M396" i="53"/>
  <c r="L396" i="53"/>
  <c r="K396" i="53"/>
  <c r="J396" i="53"/>
  <c r="I396" i="53"/>
  <c r="G396" i="53"/>
  <c r="M395" i="53"/>
  <c r="L395" i="53"/>
  <c r="K395" i="53"/>
  <c r="J395" i="53"/>
  <c r="I395" i="53"/>
  <c r="G395" i="53"/>
  <c r="M394" i="53"/>
  <c r="L394" i="53"/>
  <c r="K394" i="53"/>
  <c r="J394" i="53"/>
  <c r="I394" i="53"/>
  <c r="G394" i="53"/>
  <c r="M393" i="53"/>
  <c r="L393" i="53"/>
  <c r="K393" i="53"/>
  <c r="J393" i="53"/>
  <c r="I393" i="53"/>
  <c r="G393" i="53"/>
  <c r="M392" i="53"/>
  <c r="L392" i="53"/>
  <c r="K392" i="53"/>
  <c r="J392" i="53"/>
  <c r="I392" i="53"/>
  <c r="G392" i="53"/>
  <c r="M391" i="53"/>
  <c r="L391" i="53"/>
  <c r="K391" i="53"/>
  <c r="J391" i="53"/>
  <c r="I391" i="53"/>
  <c r="G391" i="53"/>
  <c r="M390" i="53"/>
  <c r="L390" i="53"/>
  <c r="K390" i="53"/>
  <c r="J390" i="53"/>
  <c r="I390" i="53"/>
  <c r="G390" i="53"/>
  <c r="M389" i="53"/>
  <c r="L389" i="53"/>
  <c r="K389" i="53"/>
  <c r="J389" i="53"/>
  <c r="I389" i="53"/>
  <c r="G389" i="53"/>
  <c r="M388" i="53"/>
  <c r="L388" i="53"/>
  <c r="K388" i="53"/>
  <c r="J388" i="53"/>
  <c r="I388" i="53"/>
  <c r="G388" i="53"/>
  <c r="M387" i="53"/>
  <c r="L387" i="53"/>
  <c r="K387" i="53"/>
  <c r="J387" i="53"/>
  <c r="I387" i="53"/>
  <c r="G387" i="53"/>
  <c r="M386" i="53"/>
  <c r="L386" i="53"/>
  <c r="K386" i="53"/>
  <c r="J386" i="53"/>
  <c r="I386" i="53"/>
  <c r="G386" i="53"/>
  <c r="M385" i="53"/>
  <c r="L385" i="53"/>
  <c r="K385" i="53"/>
  <c r="J385" i="53"/>
  <c r="I385" i="53"/>
  <c r="G385" i="53"/>
  <c r="M384" i="53"/>
  <c r="L384" i="53"/>
  <c r="K384" i="53"/>
  <c r="J384" i="53"/>
  <c r="I384" i="53"/>
  <c r="G384" i="53"/>
  <c r="M383" i="53"/>
  <c r="L383" i="53"/>
  <c r="K383" i="53"/>
  <c r="J383" i="53"/>
  <c r="I383" i="53"/>
  <c r="G383" i="53"/>
  <c r="M382" i="53"/>
  <c r="L382" i="53"/>
  <c r="K382" i="53"/>
  <c r="J382" i="53"/>
  <c r="I382" i="53"/>
  <c r="G382" i="53"/>
  <c r="M381" i="53"/>
  <c r="L381" i="53"/>
  <c r="K381" i="53"/>
  <c r="J381" i="53"/>
  <c r="I381" i="53"/>
  <c r="G381" i="53"/>
  <c r="M380" i="53"/>
  <c r="L380" i="53"/>
  <c r="K380" i="53"/>
  <c r="J380" i="53"/>
  <c r="I380" i="53"/>
  <c r="G380" i="53"/>
  <c r="M379" i="53"/>
  <c r="L379" i="53"/>
  <c r="K379" i="53"/>
  <c r="J379" i="53"/>
  <c r="I379" i="53"/>
  <c r="G379" i="53"/>
  <c r="M378" i="53"/>
  <c r="L378" i="53"/>
  <c r="K378" i="53"/>
  <c r="J378" i="53"/>
  <c r="I378" i="53"/>
  <c r="G378" i="53"/>
  <c r="M377" i="53"/>
  <c r="L377" i="53"/>
  <c r="K377" i="53"/>
  <c r="J377" i="53"/>
  <c r="I377" i="53"/>
  <c r="G377" i="53"/>
  <c r="M376" i="53"/>
  <c r="L376" i="53"/>
  <c r="K376" i="53"/>
  <c r="J376" i="53"/>
  <c r="I376" i="53"/>
  <c r="G376" i="53"/>
  <c r="M375" i="53"/>
  <c r="L375" i="53"/>
  <c r="K375" i="53"/>
  <c r="J375" i="53"/>
  <c r="I375" i="53"/>
  <c r="G375" i="53"/>
  <c r="M374" i="53"/>
  <c r="L374" i="53"/>
  <c r="K374" i="53"/>
  <c r="J374" i="53"/>
  <c r="I374" i="53"/>
  <c r="G374" i="53"/>
  <c r="M373" i="53"/>
  <c r="L373" i="53"/>
  <c r="K373" i="53"/>
  <c r="J373" i="53"/>
  <c r="I373" i="53"/>
  <c r="G373" i="53"/>
  <c r="M372" i="53"/>
  <c r="L372" i="53"/>
  <c r="K372" i="53"/>
  <c r="J372" i="53"/>
  <c r="I372" i="53"/>
  <c r="G372" i="53"/>
  <c r="M371" i="53"/>
  <c r="L371" i="53"/>
  <c r="K371" i="53"/>
  <c r="G26" i="53" s="1"/>
  <c r="J371" i="53"/>
  <c r="I371" i="53"/>
  <c r="G371" i="53"/>
  <c r="M370" i="53"/>
  <c r="L370" i="53"/>
  <c r="K370" i="53"/>
  <c r="J370" i="53"/>
  <c r="I370" i="53"/>
  <c r="G370" i="53"/>
  <c r="G358" i="53"/>
  <c r="G329" i="53"/>
  <c r="G313" i="53"/>
  <c r="G310" i="53"/>
  <c r="G216" i="53"/>
  <c r="G215" i="53"/>
  <c r="G214" i="53"/>
  <c r="G213" i="53"/>
  <c r="G212" i="53"/>
  <c r="G211" i="53"/>
  <c r="G210" i="53"/>
  <c r="G209" i="53"/>
  <c r="G208" i="53"/>
  <c r="G207" i="53"/>
  <c r="G206" i="53"/>
  <c r="G205" i="53"/>
  <c r="G204" i="53"/>
  <c r="G203" i="53"/>
  <c r="G202" i="53"/>
  <c r="G201" i="53"/>
  <c r="G200" i="53"/>
  <c r="G199" i="53"/>
  <c r="G198" i="53"/>
  <c r="G197" i="53"/>
  <c r="G196" i="53"/>
  <c r="G195" i="53"/>
  <c r="G194" i="53"/>
  <c r="G193" i="53"/>
  <c r="G192" i="53"/>
  <c r="G191" i="53"/>
  <c r="G190" i="53"/>
  <c r="G189" i="53"/>
  <c r="G188" i="53"/>
  <c r="G187" i="53"/>
  <c r="G186" i="53"/>
  <c r="G185" i="53"/>
  <c r="G184" i="53"/>
  <c r="G183" i="53"/>
  <c r="G182" i="53"/>
  <c r="G181" i="53"/>
  <c r="G180" i="53"/>
  <c r="G179" i="53"/>
  <c r="G178" i="53"/>
  <c r="G177" i="53"/>
  <c r="G176" i="53"/>
  <c r="G175" i="53"/>
  <c r="G174" i="53"/>
  <c r="G173" i="53"/>
  <c r="G172" i="53"/>
  <c r="G171" i="53"/>
  <c r="G170" i="53"/>
  <c r="G169" i="53"/>
  <c r="G168" i="53"/>
  <c r="G167" i="53"/>
  <c r="G166" i="53"/>
  <c r="G165" i="53"/>
  <c r="G164" i="53"/>
  <c r="G163" i="53"/>
  <c r="G162" i="53"/>
  <c r="G161" i="53"/>
  <c r="G160" i="53"/>
  <c r="G159" i="53"/>
  <c r="G158" i="53"/>
  <c r="G157" i="53"/>
  <c r="C29" i="53"/>
  <c r="C28" i="53"/>
  <c r="C27" i="53"/>
  <c r="C26" i="53"/>
  <c r="C25" i="53"/>
  <c r="C23" i="53"/>
  <c r="B15" i="54"/>
  <c r="B117" i="54"/>
  <c r="C582" i="53"/>
  <c r="C585" i="53"/>
  <c r="C584" i="53"/>
  <c r="F588" i="53" s="1"/>
  <c r="C152" i="53"/>
  <c r="F156" i="53" s="1"/>
  <c r="C150" i="53"/>
  <c r="B118" i="54"/>
  <c r="B18" i="54"/>
  <c r="B21" i="54"/>
  <c r="B20" i="54"/>
  <c r="B17" i="54"/>
  <c r="B19" i="54"/>
  <c r="B225" i="54"/>
  <c r="C222" i="53"/>
  <c r="C153" i="53"/>
  <c r="C221" i="53"/>
  <c r="C223" i="53"/>
  <c r="F227" i="53"/>
  <c r="C224" i="53"/>
  <c r="I315" i="53"/>
  <c r="H106" i="53"/>
  <c r="I321" i="53"/>
  <c r="H13" i="53"/>
  <c r="C37" i="53" s="1"/>
  <c r="D31" i="54" s="1"/>
  <c r="I306" i="53"/>
  <c r="F68" i="53"/>
  <c r="F106" i="53"/>
  <c r="F87" i="53"/>
  <c r="H49" i="53"/>
  <c r="G106" i="53"/>
  <c r="H125" i="53"/>
  <c r="G87" i="53"/>
  <c r="G49" i="53"/>
  <c r="H68" i="53"/>
  <c r="G125" i="53"/>
  <c r="I355" i="53"/>
  <c r="I329" i="53"/>
  <c r="F49" i="53"/>
  <c r="I337" i="53"/>
  <c r="I347" i="53"/>
  <c r="I331" i="53"/>
  <c r="I323" i="53"/>
  <c r="I339" i="53"/>
  <c r="I313" i="53"/>
  <c r="I311" i="53"/>
  <c r="I319" i="53"/>
  <c r="I327" i="53"/>
  <c r="I335" i="53"/>
  <c r="I343" i="53"/>
  <c r="I351" i="53"/>
  <c r="I317" i="53"/>
  <c r="I325" i="53"/>
  <c r="I333" i="53"/>
  <c r="I341" i="53"/>
  <c r="I349" i="53"/>
  <c r="I357" i="53"/>
  <c r="I312" i="53"/>
  <c r="I314" i="53"/>
  <c r="I316" i="53"/>
  <c r="I318" i="53"/>
  <c r="I320" i="53"/>
  <c r="I322" i="53"/>
  <c r="I324" i="53"/>
  <c r="I326" i="53"/>
  <c r="I328" i="53"/>
  <c r="I330" i="53"/>
  <c r="I332" i="53"/>
  <c r="I334" i="53"/>
  <c r="I336" i="53"/>
  <c r="I338" i="53"/>
  <c r="I340" i="53"/>
  <c r="I342" i="53"/>
  <c r="I344" i="53"/>
  <c r="I346" i="53"/>
  <c r="I348" i="53"/>
  <c r="I350" i="53"/>
  <c r="I352" i="53"/>
  <c r="I354" i="53"/>
  <c r="I358" i="53"/>
  <c r="G22" i="54"/>
  <c r="I302" i="53"/>
  <c r="I307" i="53"/>
  <c r="D22" i="54"/>
  <c r="H22" i="54"/>
  <c r="I303" i="53"/>
  <c r="E22" i="54"/>
  <c r="I310" i="53"/>
  <c r="F22" i="54"/>
  <c r="I299" i="53"/>
  <c r="G301" i="53"/>
  <c r="G305" i="53"/>
  <c r="G309" i="53"/>
  <c r="G300" i="53"/>
  <c r="I300" i="53"/>
  <c r="G304" i="53"/>
  <c r="G308" i="53"/>
  <c r="I308" i="53"/>
  <c r="B171" i="54"/>
  <c r="B182" i="54" s="1"/>
  <c r="E26" i="53"/>
  <c r="I26" i="53"/>
  <c r="B41" i="54"/>
  <c r="B42" i="54"/>
  <c r="B45" i="54"/>
  <c r="B44" i="54"/>
  <c r="B169" i="54"/>
  <c r="B180" i="54" s="1"/>
  <c r="B43" i="54"/>
  <c r="B47" i="54"/>
  <c r="E27" i="53"/>
  <c r="I27" i="53"/>
  <c r="I28" i="53"/>
  <c r="H20" i="54" s="1"/>
  <c r="G29" i="53"/>
  <c r="H29" i="53"/>
  <c r="F27" i="53"/>
  <c r="I29" i="53"/>
  <c r="E28" i="53"/>
  <c r="F29" i="53"/>
  <c r="F26" i="53"/>
  <c r="F28" i="53"/>
  <c r="E20" i="54" s="1"/>
  <c r="C42" i="53"/>
  <c r="D36" i="54"/>
  <c r="D66" i="53"/>
  <c r="C39" i="53"/>
  <c r="D33" i="54"/>
  <c r="C41" i="53"/>
  <c r="D35" i="54"/>
  <c r="C40" i="53"/>
  <c r="D34" i="54"/>
  <c r="J313" i="53"/>
  <c r="H27" i="53"/>
  <c r="G28" i="53"/>
  <c r="F20" i="54" s="1"/>
  <c r="H26" i="53"/>
  <c r="H28" i="53"/>
  <c r="G27" i="53"/>
  <c r="H593" i="53"/>
  <c r="H638" i="53"/>
  <c r="H622" i="53"/>
  <c r="H606" i="53"/>
  <c r="H590" i="53"/>
  <c r="H647" i="53"/>
  <c r="H631" i="53"/>
  <c r="H615" i="53"/>
  <c r="H599" i="53"/>
  <c r="H640" i="53"/>
  <c r="H624" i="53"/>
  <c r="H608" i="53"/>
  <c r="H592" i="53"/>
  <c r="H637" i="53"/>
  <c r="H621" i="53"/>
  <c r="H605" i="53"/>
  <c r="H591" i="53"/>
  <c r="H648" i="53"/>
  <c r="H616" i="53"/>
  <c r="H645" i="53"/>
  <c r="H613" i="53"/>
  <c r="H634" i="53"/>
  <c r="H602" i="53"/>
  <c r="H643" i="53"/>
  <c r="H611" i="53"/>
  <c r="H620" i="53"/>
  <c r="H649" i="53"/>
  <c r="H617" i="53"/>
  <c r="H642" i="53"/>
  <c r="H626" i="53"/>
  <c r="H610" i="53"/>
  <c r="H594" i="53"/>
  <c r="H589" i="53"/>
  <c r="H635" i="53"/>
  <c r="H619" i="53"/>
  <c r="H603" i="53"/>
  <c r="H644" i="53"/>
  <c r="H628" i="53"/>
  <c r="H612" i="53"/>
  <c r="H596" i="53"/>
  <c r="H641" i="53"/>
  <c r="H625" i="53"/>
  <c r="H609" i="53"/>
  <c r="H646" i="53"/>
  <c r="H630" i="53"/>
  <c r="H614" i="53"/>
  <c r="H598" i="53"/>
  <c r="H639" i="53"/>
  <c r="H623" i="53"/>
  <c r="H607" i="53"/>
  <c r="H632" i="53"/>
  <c r="H600" i="53"/>
  <c r="H629" i="53"/>
  <c r="H597" i="53"/>
  <c r="H650" i="53"/>
  <c r="H618" i="53"/>
  <c r="H627" i="53"/>
  <c r="H595" i="53"/>
  <c r="H636" i="53"/>
  <c r="H604" i="53"/>
  <c r="H633" i="53"/>
  <c r="H601" i="53"/>
  <c r="D20" i="54"/>
  <c r="B120" i="54"/>
  <c r="B228" i="54"/>
  <c r="B119" i="54"/>
  <c r="B227" i="54"/>
  <c r="G20" i="54"/>
  <c r="B122" i="54"/>
  <c r="B230" i="54"/>
  <c r="B121" i="54"/>
  <c r="B229" i="54"/>
  <c r="B123" i="54"/>
  <c r="B231" i="54"/>
  <c r="J338" i="53"/>
  <c r="H231" i="53"/>
  <c r="H235" i="53"/>
  <c r="H239" i="53"/>
  <c r="H243" i="53"/>
  <c r="H247" i="53"/>
  <c r="H251" i="53"/>
  <c r="H255" i="53"/>
  <c r="H259" i="53"/>
  <c r="H263" i="53"/>
  <c r="H267" i="53"/>
  <c r="H271" i="53"/>
  <c r="H275" i="53"/>
  <c r="H279" i="53"/>
  <c r="H283" i="53"/>
  <c r="H287" i="53"/>
  <c r="H229" i="53"/>
  <c r="H237" i="53"/>
  <c r="H241" i="53"/>
  <c r="H249" i="53"/>
  <c r="H253" i="53"/>
  <c r="H261" i="53"/>
  <c r="H265" i="53"/>
  <c r="H273" i="53"/>
  <c r="H281" i="53"/>
  <c r="H285" i="53"/>
  <c r="H232" i="53"/>
  <c r="H240" i="53"/>
  <c r="H244" i="53"/>
  <c r="H252" i="53"/>
  <c r="H256" i="53"/>
  <c r="H264" i="53"/>
  <c r="H268" i="53"/>
  <c r="H276" i="53"/>
  <c r="H280" i="53"/>
  <c r="H228" i="53"/>
  <c r="J228" i="53"/>
  <c r="H230" i="53"/>
  <c r="H234" i="53"/>
  <c r="H238" i="53"/>
  <c r="H242" i="53"/>
  <c r="H246" i="53"/>
  <c r="H250" i="53"/>
  <c r="H254" i="53"/>
  <c r="H258" i="53"/>
  <c r="H262" i="53"/>
  <c r="H266" i="53"/>
  <c r="H270" i="53"/>
  <c r="H274" i="53"/>
  <c r="H278" i="53"/>
  <c r="H282" i="53"/>
  <c r="H286" i="53"/>
  <c r="H233" i="53"/>
  <c r="H245" i="53"/>
  <c r="H257" i="53"/>
  <c r="H269" i="53"/>
  <c r="H277" i="53"/>
  <c r="H236" i="53"/>
  <c r="H248" i="53"/>
  <c r="H260" i="53"/>
  <c r="H272" i="53"/>
  <c r="H284" i="53"/>
  <c r="H160" i="53"/>
  <c r="H164" i="53"/>
  <c r="H168" i="53"/>
  <c r="H172" i="53"/>
  <c r="H176" i="53"/>
  <c r="H180" i="53"/>
  <c r="H184" i="53"/>
  <c r="H188" i="53"/>
  <c r="H192" i="53"/>
  <c r="H196" i="53"/>
  <c r="H200" i="53"/>
  <c r="H204" i="53"/>
  <c r="H208" i="53"/>
  <c r="H212" i="53"/>
  <c r="H216" i="53"/>
  <c r="H162" i="53"/>
  <c r="H166" i="53"/>
  <c r="H174" i="53"/>
  <c r="H182" i="53"/>
  <c r="H190" i="53"/>
  <c r="H198" i="53"/>
  <c r="H206" i="53"/>
  <c r="H214" i="53"/>
  <c r="H161" i="53"/>
  <c r="H169" i="53"/>
  <c r="H173" i="53"/>
  <c r="H181" i="53"/>
  <c r="H189" i="53"/>
  <c r="H193" i="53"/>
  <c r="H201" i="53"/>
  <c r="H209" i="53"/>
  <c r="H157" i="53"/>
  <c r="J157" i="53"/>
  <c r="H159" i="53"/>
  <c r="H163" i="53"/>
  <c r="H167" i="53"/>
  <c r="H171" i="53"/>
  <c r="H175" i="53"/>
  <c r="H179" i="53"/>
  <c r="H183" i="53"/>
  <c r="H187" i="53"/>
  <c r="H191" i="53"/>
  <c r="H195" i="53"/>
  <c r="H199" i="53"/>
  <c r="H203" i="53"/>
  <c r="H207" i="53"/>
  <c r="H211" i="53"/>
  <c r="H215" i="53"/>
  <c r="H158" i="53"/>
  <c r="J158" i="53"/>
  <c r="H170" i="53"/>
  <c r="H178" i="53"/>
  <c r="H186" i="53"/>
  <c r="H194" i="53"/>
  <c r="H202" i="53"/>
  <c r="H210" i="53"/>
  <c r="H165" i="53"/>
  <c r="H177" i="53"/>
  <c r="H185" i="53"/>
  <c r="H197" i="53"/>
  <c r="H205" i="53"/>
  <c r="H213" i="53"/>
  <c r="J322" i="53"/>
  <c r="J339" i="53"/>
  <c r="J302" i="53"/>
  <c r="J352" i="53"/>
  <c r="J334" i="53"/>
  <c r="J318" i="53"/>
  <c r="J333" i="53"/>
  <c r="J319" i="53"/>
  <c r="J347" i="53"/>
  <c r="J305" i="53"/>
  <c r="J342" i="53"/>
  <c r="J326" i="53"/>
  <c r="J341" i="53"/>
  <c r="J351" i="53"/>
  <c r="J321" i="53"/>
  <c r="J307" i="53"/>
  <c r="J348" i="53"/>
  <c r="J330" i="53"/>
  <c r="J314" i="53"/>
  <c r="J327" i="53"/>
  <c r="J329" i="53"/>
  <c r="J315" i="53"/>
  <c r="J306" i="53"/>
  <c r="J358" i="53"/>
  <c r="J344" i="53"/>
  <c r="J340" i="53"/>
  <c r="J336" i="53"/>
  <c r="J332" i="53"/>
  <c r="J328" i="53"/>
  <c r="J324" i="53"/>
  <c r="J320" i="53"/>
  <c r="J316" i="53"/>
  <c r="J312" i="53"/>
  <c r="J357" i="53"/>
  <c r="J325" i="53"/>
  <c r="J335" i="53"/>
  <c r="J331" i="53"/>
  <c r="J299" i="53"/>
  <c r="J303" i="53"/>
  <c r="J310" i="53"/>
  <c r="J354" i="53"/>
  <c r="J350" i="53"/>
  <c r="J346" i="53"/>
  <c r="J349" i="53"/>
  <c r="J317" i="53"/>
  <c r="J311" i="53"/>
  <c r="J343" i="53"/>
  <c r="J323" i="53"/>
  <c r="J355" i="53"/>
  <c r="J337" i="53"/>
  <c r="I228" i="53"/>
  <c r="I13" i="53"/>
  <c r="J13" i="53" s="1"/>
  <c r="K13" i="53" s="1"/>
  <c r="F37" i="53" s="1"/>
  <c r="G31" i="54" s="1"/>
  <c r="J345" i="53"/>
  <c r="I345" i="53"/>
  <c r="I353" i="53"/>
  <c r="J353" i="53"/>
  <c r="I301" i="53"/>
  <c r="J300" i="53"/>
  <c r="J304" i="53"/>
  <c r="I309" i="53"/>
  <c r="J308" i="53"/>
  <c r="I305" i="53"/>
  <c r="J301" i="53"/>
  <c r="I304" i="53"/>
  <c r="J309" i="53"/>
  <c r="H11" i="53"/>
  <c r="C38" i="53"/>
  <c r="D32" i="54"/>
  <c r="G19" i="54"/>
  <c r="D19" i="54"/>
  <c r="H19" i="54"/>
  <c r="D18" i="54"/>
  <c r="G18" i="54"/>
  <c r="H18" i="54"/>
  <c r="F19" i="54"/>
  <c r="E19" i="54"/>
  <c r="E18" i="54"/>
  <c r="D41" i="53"/>
  <c r="E35" i="54"/>
  <c r="K345" i="53"/>
  <c r="D42" i="53"/>
  <c r="E36" i="54"/>
  <c r="D85" i="53"/>
  <c r="D40" i="53"/>
  <c r="E34" i="54"/>
  <c r="D39" i="53"/>
  <c r="E33" i="54"/>
  <c r="I158" i="53"/>
  <c r="I157" i="53"/>
  <c r="K334" i="53"/>
  <c r="K228" i="53"/>
  <c r="K308" i="53"/>
  <c r="K304" i="53"/>
  <c r="K305" i="53"/>
  <c r="G42" i="53"/>
  <c r="H36" i="54"/>
  <c r="K313" i="53"/>
  <c r="K325" i="53"/>
  <c r="K357" i="53"/>
  <c r="K353" i="53"/>
  <c r="K351" i="53"/>
  <c r="K319" i="53"/>
  <c r="K312" i="53"/>
  <c r="K320" i="53"/>
  <c r="K328" i="53"/>
  <c r="K338" i="53"/>
  <c r="K346" i="53"/>
  <c r="K354" i="53"/>
  <c r="K306" i="53"/>
  <c r="K337" i="53"/>
  <c r="K347" i="53"/>
  <c r="K321" i="53"/>
  <c r="K329" i="53"/>
  <c r="K349" i="53"/>
  <c r="K343" i="53"/>
  <c r="K311" i="53"/>
  <c r="K318" i="53"/>
  <c r="K326" i="53"/>
  <c r="K336" i="53"/>
  <c r="K344" i="53"/>
  <c r="K352" i="53"/>
  <c r="K307" i="53"/>
  <c r="K315" i="53"/>
  <c r="K333" i="53"/>
  <c r="K341" i="53"/>
  <c r="K335" i="53"/>
  <c r="K316" i="53"/>
  <c r="K324" i="53"/>
  <c r="K332" i="53"/>
  <c r="K342" i="53"/>
  <c r="K350" i="53"/>
  <c r="K303" i="53"/>
  <c r="K302" i="53"/>
  <c r="K310" i="53"/>
  <c r="K309" i="53"/>
  <c r="K355" i="53"/>
  <c r="K331" i="53"/>
  <c r="K323" i="53"/>
  <c r="K317" i="53"/>
  <c r="K339" i="53"/>
  <c r="K327" i="53"/>
  <c r="K314" i="53"/>
  <c r="K322" i="53"/>
  <c r="K330" i="53"/>
  <c r="K340" i="53"/>
  <c r="K348" i="53"/>
  <c r="K358" i="53"/>
  <c r="K299" i="53"/>
  <c r="G25" i="53" s="1"/>
  <c r="K301" i="53"/>
  <c r="K300" i="53"/>
  <c r="K229" i="53"/>
  <c r="I229" i="53"/>
  <c r="J229" i="53"/>
  <c r="D37" i="53"/>
  <c r="E31" i="54" s="1"/>
  <c r="E37" i="53"/>
  <c r="F31" i="54" s="1"/>
  <c r="K356" i="53"/>
  <c r="I356" i="53"/>
  <c r="E25" i="53"/>
  <c r="D17" i="54" s="1"/>
  <c r="D149" i="54" s="1"/>
  <c r="J356" i="53"/>
  <c r="F25" i="53"/>
  <c r="I11" i="53"/>
  <c r="D38" i="53"/>
  <c r="E32" i="54"/>
  <c r="K159" i="53"/>
  <c r="J159" i="53"/>
  <c r="I159" i="53"/>
  <c r="D142" i="53"/>
  <c r="F39" i="53"/>
  <c r="G33" i="54"/>
  <c r="E40" i="53"/>
  <c r="F34" i="54"/>
  <c r="G39" i="53"/>
  <c r="H33" i="54"/>
  <c r="F40" i="53"/>
  <c r="G34" i="54"/>
  <c r="E41" i="53"/>
  <c r="F35" i="54"/>
  <c r="D104" i="53"/>
  <c r="F42" i="53"/>
  <c r="G36" i="54"/>
  <c r="G41" i="53"/>
  <c r="H35" i="54"/>
  <c r="D123" i="53"/>
  <c r="F41" i="53"/>
  <c r="G35" i="54"/>
  <c r="E39" i="53"/>
  <c r="F33" i="54"/>
  <c r="K157" i="53"/>
  <c r="E42" i="53"/>
  <c r="F36" i="54"/>
  <c r="G40" i="53"/>
  <c r="H34" i="54"/>
  <c r="K158" i="53"/>
  <c r="E17" i="54"/>
  <c r="L310" i="53"/>
  <c r="L318" i="53"/>
  <c r="L326" i="53"/>
  <c r="L334" i="53"/>
  <c r="L342" i="53"/>
  <c r="L350" i="53"/>
  <c r="L313" i="53"/>
  <c r="L317" i="53"/>
  <c r="L321" i="53"/>
  <c r="L325" i="53"/>
  <c r="L329" i="53"/>
  <c r="L333" i="53"/>
  <c r="L337" i="53"/>
  <c r="L341" i="53"/>
  <c r="L316" i="53"/>
  <c r="L324" i="53"/>
  <c r="L332" i="53"/>
  <c r="L340" i="53"/>
  <c r="L348" i="53"/>
  <c r="L358" i="53"/>
  <c r="L349" i="53"/>
  <c r="L353" i="53"/>
  <c r="L306" i="53"/>
  <c r="L299" i="53"/>
  <c r="H25" i="53" s="1"/>
  <c r="L307" i="53"/>
  <c r="L314" i="53"/>
  <c r="L322" i="53"/>
  <c r="L330" i="53"/>
  <c r="L338" i="53"/>
  <c r="L346" i="53"/>
  <c r="L354" i="53"/>
  <c r="L311" i="53"/>
  <c r="L315" i="53"/>
  <c r="L319" i="53"/>
  <c r="L323" i="53"/>
  <c r="L327" i="53"/>
  <c r="L331" i="53"/>
  <c r="L335" i="53"/>
  <c r="L339" i="53"/>
  <c r="L343" i="53"/>
  <c r="L357" i="53"/>
  <c r="L308" i="53"/>
  <c r="L312" i="53"/>
  <c r="L320" i="53"/>
  <c r="L328" i="53"/>
  <c r="L336" i="53"/>
  <c r="L344" i="53"/>
  <c r="L352" i="53"/>
  <c r="L347" i="53"/>
  <c r="L351" i="53"/>
  <c r="L355" i="53"/>
  <c r="L302" i="53"/>
  <c r="L303" i="53"/>
  <c r="L304" i="53"/>
  <c r="L228" i="53"/>
  <c r="L300" i="53"/>
  <c r="L305" i="53"/>
  <c r="L309" i="53"/>
  <c r="L301" i="53"/>
  <c r="L345" i="53"/>
  <c r="L356" i="53"/>
  <c r="L229" i="53"/>
  <c r="I230" i="53"/>
  <c r="L230" i="53"/>
  <c r="J230" i="53"/>
  <c r="K230" i="53"/>
  <c r="L13" i="53"/>
  <c r="G37" i="53" s="1"/>
  <c r="H31" i="54" s="1"/>
  <c r="L11" i="53"/>
  <c r="G38" i="53"/>
  <c r="H32" i="54"/>
  <c r="K11" i="53"/>
  <c r="F38" i="53"/>
  <c r="G32" i="54"/>
  <c r="J11" i="53"/>
  <c r="E38" i="53"/>
  <c r="F32" i="54"/>
  <c r="M230" i="53"/>
  <c r="L157" i="53"/>
  <c r="L158" i="53"/>
  <c r="L160" i="53"/>
  <c r="I160" i="53"/>
  <c r="K160" i="53"/>
  <c r="J160" i="53"/>
  <c r="L159" i="53"/>
  <c r="E149" i="54"/>
  <c r="M160" i="53"/>
  <c r="M330" i="53"/>
  <c r="M358" i="53"/>
  <c r="M328" i="53"/>
  <c r="M338" i="53"/>
  <c r="M336" i="53"/>
  <c r="M335" i="53"/>
  <c r="M333" i="53"/>
  <c r="M339" i="53"/>
  <c r="M341" i="53"/>
  <c r="M321" i="53"/>
  <c r="M337" i="53"/>
  <c r="M318" i="53"/>
  <c r="M348" i="53"/>
  <c r="M346" i="53"/>
  <c r="M350" i="53"/>
  <c r="M327" i="53"/>
  <c r="M325" i="53"/>
  <c r="M315" i="53"/>
  <c r="M347" i="53"/>
  <c r="M353" i="53"/>
  <c r="M310" i="53"/>
  <c r="M303" i="53"/>
  <c r="M320" i="53"/>
  <c r="M326" i="53"/>
  <c r="M314" i="53"/>
  <c r="M340" i="53"/>
  <c r="M332" i="53"/>
  <c r="M316" i="53"/>
  <c r="M354" i="53"/>
  <c r="M344" i="53"/>
  <c r="M324" i="53"/>
  <c r="M342" i="53"/>
  <c r="M351" i="53"/>
  <c r="M319" i="53"/>
  <c r="M317" i="53"/>
  <c r="M323" i="53"/>
  <c r="M355" i="53"/>
  <c r="M313" i="53"/>
  <c r="M329" i="53"/>
  <c r="M306" i="53"/>
  <c r="M322" i="53"/>
  <c r="M352" i="53"/>
  <c r="M312" i="53"/>
  <c r="M343" i="53"/>
  <c r="M311" i="53"/>
  <c r="M357" i="53"/>
  <c r="M331" i="53"/>
  <c r="M349" i="53"/>
  <c r="M302" i="53"/>
  <c r="M307" i="53"/>
  <c r="M299" i="53"/>
  <c r="M304" i="53"/>
  <c r="M334" i="53"/>
  <c r="M345" i="53"/>
  <c r="M309" i="53"/>
  <c r="M305" i="53"/>
  <c r="M228" i="53"/>
  <c r="M301" i="53"/>
  <c r="M300" i="53"/>
  <c r="M308" i="53"/>
  <c r="M356" i="53"/>
  <c r="M229" i="53"/>
  <c r="J231" i="53"/>
  <c r="M231" i="53"/>
  <c r="K231" i="53"/>
  <c r="I231" i="53"/>
  <c r="L231" i="53"/>
  <c r="M157" i="53"/>
  <c r="M158" i="53"/>
  <c r="M159" i="53"/>
  <c r="M161" i="53"/>
  <c r="I161" i="53"/>
  <c r="J161" i="53"/>
  <c r="L161" i="53"/>
  <c r="K161" i="53"/>
  <c r="C39" i="45"/>
  <c r="C31" i="54" s="1"/>
  <c r="C38" i="45"/>
  <c r="C30" i="54" s="1"/>
  <c r="I230" i="45"/>
  <c r="G230" i="45"/>
  <c r="I229" i="45"/>
  <c r="G229" i="45"/>
  <c r="I228" i="45"/>
  <c r="G228" i="45"/>
  <c r="I227" i="45"/>
  <c r="G227" i="45"/>
  <c r="I226" i="45"/>
  <c r="G226" i="45"/>
  <c r="I225" i="45"/>
  <c r="G225" i="45"/>
  <c r="I224" i="45"/>
  <c r="G224" i="45"/>
  <c r="I223" i="45"/>
  <c r="G223" i="45"/>
  <c r="I222" i="45"/>
  <c r="G222" i="45"/>
  <c r="I221" i="45"/>
  <c r="G221" i="45"/>
  <c r="I220" i="45"/>
  <c r="E30" i="45" s="1"/>
  <c r="F30" i="45" s="1"/>
  <c r="G220" i="45"/>
  <c r="I219" i="45"/>
  <c r="G219" i="45"/>
  <c r="F218" i="45"/>
  <c r="I207" i="45"/>
  <c r="G207" i="45"/>
  <c r="I206" i="45"/>
  <c r="G206" i="45"/>
  <c r="I205" i="45"/>
  <c r="G205" i="45"/>
  <c r="I204" i="45"/>
  <c r="G204" i="45"/>
  <c r="I203" i="45"/>
  <c r="G203" i="45"/>
  <c r="I202" i="45"/>
  <c r="G202" i="45"/>
  <c r="I201" i="45"/>
  <c r="G201" i="45"/>
  <c r="I200" i="45"/>
  <c r="G200" i="45"/>
  <c r="I197" i="45"/>
  <c r="E29" i="45" s="1"/>
  <c r="G197" i="45"/>
  <c r="I196" i="45"/>
  <c r="G196" i="45"/>
  <c r="F195" i="45"/>
  <c r="I184" i="45"/>
  <c r="G184" i="45"/>
  <c r="I183" i="45"/>
  <c r="G183" i="45"/>
  <c r="I182" i="45"/>
  <c r="G182" i="45"/>
  <c r="I181" i="45"/>
  <c r="G181" i="45"/>
  <c r="I180" i="45"/>
  <c r="G180" i="45"/>
  <c r="I179" i="45"/>
  <c r="G179" i="45"/>
  <c r="I178" i="45"/>
  <c r="G178" i="45"/>
  <c r="I175" i="45"/>
  <c r="G175" i="45"/>
  <c r="I174" i="45"/>
  <c r="G174" i="45"/>
  <c r="I173" i="45"/>
  <c r="G173" i="45"/>
  <c r="F172" i="45"/>
  <c r="I161" i="45"/>
  <c r="G161" i="45"/>
  <c r="I160" i="45"/>
  <c r="G160" i="45"/>
  <c r="I158" i="45"/>
  <c r="G158" i="45"/>
  <c r="I157" i="45"/>
  <c r="G157" i="45"/>
  <c r="I156" i="45"/>
  <c r="G156" i="45"/>
  <c r="I155" i="45"/>
  <c r="G155" i="45"/>
  <c r="I154" i="45"/>
  <c r="G154" i="45"/>
  <c r="I153" i="45"/>
  <c r="G153" i="45"/>
  <c r="I152" i="45"/>
  <c r="G152" i="45"/>
  <c r="I151" i="45"/>
  <c r="E27" i="45" s="1"/>
  <c r="C18" i="54" s="1"/>
  <c r="C228" i="54" s="1"/>
  <c r="G151" i="45"/>
  <c r="I150" i="45"/>
  <c r="G150" i="45"/>
  <c r="F149" i="45"/>
  <c r="G138" i="45"/>
  <c r="G137" i="45"/>
  <c r="G136" i="45"/>
  <c r="G135" i="45"/>
  <c r="G134" i="45"/>
  <c r="G133" i="45"/>
  <c r="G132" i="45"/>
  <c r="G131" i="45"/>
  <c r="G130" i="45"/>
  <c r="G129" i="45"/>
  <c r="G128" i="45"/>
  <c r="G127" i="45"/>
  <c r="F126" i="45"/>
  <c r="G92" i="45"/>
  <c r="G91" i="45"/>
  <c r="G90" i="45"/>
  <c r="G89" i="45"/>
  <c r="G88" i="45"/>
  <c r="G87" i="45"/>
  <c r="G86" i="45"/>
  <c r="G85" i="45"/>
  <c r="G84" i="45"/>
  <c r="G83" i="45"/>
  <c r="G82" i="45"/>
  <c r="G81" i="45"/>
  <c r="F80" i="45"/>
  <c r="C30" i="45"/>
  <c r="C29" i="45"/>
  <c r="C28" i="45"/>
  <c r="C27" i="45"/>
  <c r="C26" i="45"/>
  <c r="C24" i="45"/>
  <c r="K232" i="53"/>
  <c r="G24" i="53" s="1"/>
  <c r="L232" i="53"/>
  <c r="J232" i="53"/>
  <c r="M232" i="53"/>
  <c r="I232" i="53"/>
  <c r="I104" i="45"/>
  <c r="C41" i="45"/>
  <c r="I105" i="45"/>
  <c r="I106" i="45"/>
  <c r="I107" i="45"/>
  <c r="I108" i="45"/>
  <c r="I109" i="45"/>
  <c r="I110" i="45"/>
  <c r="F42" i="54"/>
  <c r="J162" i="53"/>
  <c r="K162" i="53"/>
  <c r="M162" i="53"/>
  <c r="L162" i="53"/>
  <c r="I162" i="53"/>
  <c r="C44" i="45"/>
  <c r="H11" i="45"/>
  <c r="E28" i="45"/>
  <c r="C42" i="45"/>
  <c r="J10" i="40"/>
  <c r="J9" i="40"/>
  <c r="J34" i="40"/>
  <c r="J33" i="40"/>
  <c r="J32" i="40"/>
  <c r="J31" i="40"/>
  <c r="J30" i="40"/>
  <c r="J29" i="40"/>
  <c r="J28" i="40"/>
  <c r="J27" i="40"/>
  <c r="J26" i="40"/>
  <c r="J25" i="40"/>
  <c r="J24" i="40"/>
  <c r="J23" i="40"/>
  <c r="J8" i="40"/>
  <c r="J7" i="40"/>
  <c r="J6" i="40"/>
  <c r="J5" i="40"/>
  <c r="C75" i="45"/>
  <c r="D23" i="53"/>
  <c r="C151" i="53"/>
  <c r="D24" i="45"/>
  <c r="C19" i="54" s="1"/>
  <c r="C229" i="54" s="1"/>
  <c r="C437" i="53"/>
  <c r="C167" i="45"/>
  <c r="D27" i="53"/>
  <c r="M27" i="53" s="1"/>
  <c r="C364" i="53"/>
  <c r="C583" i="53"/>
  <c r="C144" i="45"/>
  <c r="D26" i="53"/>
  <c r="N26" i="53" s="1"/>
  <c r="D29" i="53"/>
  <c r="J29" i="53" s="1"/>
  <c r="C510" i="53"/>
  <c r="C190" i="45"/>
  <c r="D28" i="53"/>
  <c r="J28" i="53" s="1"/>
  <c r="D29" i="45"/>
  <c r="I230" i="54"/>
  <c r="D28" i="45"/>
  <c r="I229" i="54"/>
  <c r="C293" i="53"/>
  <c r="C121" i="45"/>
  <c r="D25" i="53"/>
  <c r="D27" i="45"/>
  <c r="F27" i="45"/>
  <c r="D30" i="45"/>
  <c r="D26" i="45"/>
  <c r="I227" i="54"/>
  <c r="L233" i="53"/>
  <c r="K233" i="53"/>
  <c r="M233" i="53"/>
  <c r="I233" i="53"/>
  <c r="J233" i="53"/>
  <c r="C33" i="54"/>
  <c r="C40" i="45"/>
  <c r="C32" i="54"/>
  <c r="D299" i="54" s="1"/>
  <c r="C234" i="54"/>
  <c r="D234" i="54" s="1"/>
  <c r="E234" i="54" s="1"/>
  <c r="F234" i="54" s="1"/>
  <c r="G234" i="54" s="1"/>
  <c r="H234" i="54" s="1"/>
  <c r="I111" i="45"/>
  <c r="C34" i="54"/>
  <c r="E45" i="54" s="1"/>
  <c r="C36" i="54"/>
  <c r="K163" i="53"/>
  <c r="L163" i="53"/>
  <c r="J163" i="53"/>
  <c r="M163" i="53"/>
  <c r="I163" i="53"/>
  <c r="F28" i="45"/>
  <c r="K29" i="53"/>
  <c r="N29" i="53"/>
  <c r="L29" i="53"/>
  <c r="J27" i="53"/>
  <c r="K27" i="53"/>
  <c r="N27" i="53"/>
  <c r="L27" i="53"/>
  <c r="M26" i="53"/>
  <c r="K26" i="53"/>
  <c r="N28" i="53"/>
  <c r="M28" i="53"/>
  <c r="K28" i="53"/>
  <c r="L28" i="53"/>
  <c r="K25" i="53"/>
  <c r="J25" i="53"/>
  <c r="I225" i="54"/>
  <c r="I226" i="54"/>
  <c r="I231" i="54"/>
  <c r="I228" i="54"/>
  <c r="M234" i="53"/>
  <c r="I234" i="53"/>
  <c r="J234" i="53"/>
  <c r="L234" i="53"/>
  <c r="K234" i="53"/>
  <c r="G43" i="54"/>
  <c r="F43" i="54"/>
  <c r="E43" i="54"/>
  <c r="E44" i="54"/>
  <c r="G44" i="54"/>
  <c r="D44" i="54"/>
  <c r="C44" i="54"/>
  <c r="H44" i="54"/>
  <c r="F44" i="54"/>
  <c r="D43" i="54"/>
  <c r="I112" i="45"/>
  <c r="F46" i="54"/>
  <c r="H45" i="54"/>
  <c r="C45" i="54"/>
  <c r="F45" i="54"/>
  <c r="G45" i="54"/>
  <c r="L164" i="53"/>
  <c r="H23" i="53" s="1"/>
  <c r="M164" i="53"/>
  <c r="I164" i="53"/>
  <c r="K164" i="53"/>
  <c r="J164" i="53"/>
  <c r="F23" i="53" s="1"/>
  <c r="J235" i="53"/>
  <c r="I235" i="53"/>
  <c r="K235" i="53"/>
  <c r="L235" i="53"/>
  <c r="M235" i="53"/>
  <c r="I113" i="45"/>
  <c r="M165" i="53"/>
  <c r="I165" i="53"/>
  <c r="J165" i="53"/>
  <c r="L165" i="53"/>
  <c r="K165" i="53"/>
  <c r="K236" i="53"/>
  <c r="L236" i="53"/>
  <c r="J236" i="53"/>
  <c r="M236" i="53"/>
  <c r="I236" i="53"/>
  <c r="I114" i="45"/>
  <c r="J166" i="53"/>
  <c r="K166" i="53"/>
  <c r="M166" i="53"/>
  <c r="L166" i="53"/>
  <c r="I166" i="53"/>
  <c r="L237" i="53"/>
  <c r="M237" i="53"/>
  <c r="I237" i="53"/>
  <c r="E24" i="53" s="1"/>
  <c r="J237" i="53"/>
  <c r="K237" i="53"/>
  <c r="I115" i="45"/>
  <c r="E25" i="45"/>
  <c r="F25" i="45" s="1"/>
  <c r="C22" i="54" s="1"/>
  <c r="K167" i="53"/>
  <c r="L167" i="53"/>
  <c r="M167" i="53"/>
  <c r="J167" i="53"/>
  <c r="I167" i="53"/>
  <c r="M238" i="53"/>
  <c r="I238" i="53"/>
  <c r="L238" i="53"/>
  <c r="J238" i="53"/>
  <c r="K238" i="53"/>
  <c r="L168" i="53"/>
  <c r="M168" i="53"/>
  <c r="I168" i="53"/>
  <c r="K168" i="53"/>
  <c r="J168" i="53"/>
  <c r="J239" i="53"/>
  <c r="M239" i="53"/>
  <c r="K239" i="53"/>
  <c r="L239" i="53"/>
  <c r="I239" i="53"/>
  <c r="M169" i="53"/>
  <c r="I169" i="53"/>
  <c r="J169" i="53"/>
  <c r="L169" i="53"/>
  <c r="K169" i="53"/>
  <c r="M240" i="53"/>
  <c r="I240" i="53"/>
  <c r="L240" i="53"/>
  <c r="K240" i="53"/>
  <c r="J240" i="53"/>
  <c r="J170" i="53"/>
  <c r="K170" i="53"/>
  <c r="G23" i="53" s="1"/>
  <c r="M170" i="53"/>
  <c r="L170" i="53"/>
  <c r="I170" i="53"/>
  <c r="M241" i="53"/>
  <c r="I24" i="53" s="1"/>
  <c r="I241" i="53"/>
  <c r="L241" i="53"/>
  <c r="K241" i="53"/>
  <c r="J241" i="53"/>
  <c r="K171" i="53"/>
  <c r="L171" i="53"/>
  <c r="M171" i="53"/>
  <c r="J171" i="53"/>
  <c r="I171" i="53"/>
  <c r="M242" i="53"/>
  <c r="I242" i="53"/>
  <c r="L242" i="53"/>
  <c r="K242" i="53"/>
  <c r="J242" i="53"/>
  <c r="L172" i="53"/>
  <c r="M172" i="53"/>
  <c r="I172" i="53"/>
  <c r="K172" i="53"/>
  <c r="J172" i="53"/>
  <c r="M243" i="53"/>
  <c r="I243" i="53"/>
  <c r="L243" i="53"/>
  <c r="K243" i="53"/>
  <c r="J243" i="53"/>
  <c r="M173" i="53"/>
  <c r="I173" i="53"/>
  <c r="J173" i="53"/>
  <c r="L173" i="53"/>
  <c r="K173" i="53"/>
  <c r="I244" i="53"/>
  <c r="M244" i="53"/>
  <c r="L244" i="53"/>
  <c r="K244" i="53"/>
  <c r="J244" i="53"/>
  <c r="J174" i="53"/>
  <c r="K174" i="53"/>
  <c r="M174" i="53"/>
  <c r="L174" i="53"/>
  <c r="I174" i="53"/>
  <c r="M245" i="53"/>
  <c r="I245" i="53"/>
  <c r="L245" i="53"/>
  <c r="K245" i="53"/>
  <c r="J245" i="53"/>
  <c r="K175" i="53"/>
  <c r="L175" i="53"/>
  <c r="M175" i="53"/>
  <c r="J175" i="53"/>
  <c r="I175" i="53"/>
  <c r="I246" i="53"/>
  <c r="M246" i="53"/>
  <c r="L246" i="53"/>
  <c r="K246" i="53"/>
  <c r="J246" i="53"/>
  <c r="L176" i="53"/>
  <c r="M176" i="53"/>
  <c r="I176" i="53"/>
  <c r="K176" i="53"/>
  <c r="J176" i="53"/>
  <c r="M247" i="53"/>
  <c r="I247" i="53"/>
  <c r="L247" i="53"/>
  <c r="K247" i="53"/>
  <c r="J247" i="53"/>
  <c r="M177" i="53"/>
  <c r="I177" i="53"/>
  <c r="J177" i="53"/>
  <c r="L177" i="53"/>
  <c r="K177" i="53"/>
  <c r="I248" i="53"/>
  <c r="M248" i="53"/>
  <c r="L248" i="53"/>
  <c r="K248" i="53"/>
  <c r="J248" i="53"/>
  <c r="J178" i="53"/>
  <c r="K178" i="53"/>
  <c r="M178" i="53"/>
  <c r="L178" i="53"/>
  <c r="I178" i="53"/>
  <c r="M249" i="53"/>
  <c r="I249" i="53"/>
  <c r="L249" i="53"/>
  <c r="K249" i="53"/>
  <c r="J249" i="53"/>
  <c r="K179" i="53"/>
  <c r="L179" i="53"/>
  <c r="M179" i="53"/>
  <c r="J179" i="53"/>
  <c r="I179" i="53"/>
  <c r="I250" i="53"/>
  <c r="M250" i="53"/>
  <c r="L250" i="53"/>
  <c r="K250" i="53"/>
  <c r="J250" i="53"/>
  <c r="L180" i="53"/>
  <c r="M180" i="53"/>
  <c r="I180" i="53"/>
  <c r="K180" i="53"/>
  <c r="J180" i="53"/>
  <c r="I127" i="45"/>
  <c r="E26" i="45" s="1"/>
  <c r="M251" i="53"/>
  <c r="I251" i="53"/>
  <c r="L251" i="53"/>
  <c r="K251" i="53"/>
  <c r="J251" i="53"/>
  <c r="M181" i="53"/>
  <c r="I181" i="53"/>
  <c r="J181" i="53"/>
  <c r="L181" i="53"/>
  <c r="K181" i="53"/>
  <c r="I128" i="45"/>
  <c r="I252" i="53"/>
  <c r="K252" i="53"/>
  <c r="J252" i="53"/>
  <c r="M252" i="53"/>
  <c r="L252" i="53"/>
  <c r="J182" i="53"/>
  <c r="K182" i="53"/>
  <c r="M182" i="53"/>
  <c r="L182" i="53"/>
  <c r="I182" i="53"/>
  <c r="I129" i="45"/>
  <c r="K253" i="53"/>
  <c r="I253" i="53"/>
  <c r="J253" i="53"/>
  <c r="L253" i="53"/>
  <c r="M253" i="53"/>
  <c r="K183" i="53"/>
  <c r="L183" i="53"/>
  <c r="M183" i="53"/>
  <c r="I183" i="53"/>
  <c r="J183" i="53"/>
  <c r="I130" i="45"/>
  <c r="J254" i="53"/>
  <c r="I254" i="53"/>
  <c r="L254" i="53"/>
  <c r="K254" i="53"/>
  <c r="M254" i="53"/>
  <c r="L184" i="53"/>
  <c r="M184" i="53"/>
  <c r="I184" i="53"/>
  <c r="K184" i="53"/>
  <c r="J184" i="53"/>
  <c r="I131" i="45"/>
  <c r="J255" i="53"/>
  <c r="L255" i="53"/>
  <c r="M255" i="53"/>
  <c r="K255" i="53"/>
  <c r="I255" i="53"/>
  <c r="M185" i="53"/>
  <c r="I185" i="53"/>
  <c r="J185" i="53"/>
  <c r="K185" i="53"/>
  <c r="L185" i="53"/>
  <c r="I132" i="45"/>
  <c r="K256" i="53"/>
  <c r="M256" i="53"/>
  <c r="J256" i="53"/>
  <c r="I256" i="53"/>
  <c r="L256" i="53"/>
  <c r="J186" i="53"/>
  <c r="K186" i="53"/>
  <c r="M186" i="53"/>
  <c r="L186" i="53"/>
  <c r="I186" i="53"/>
  <c r="I133" i="45"/>
  <c r="M257" i="53"/>
  <c r="K257" i="53"/>
  <c r="J257" i="53"/>
  <c r="I257" i="53"/>
  <c r="L257" i="53"/>
  <c r="K187" i="53"/>
  <c r="L187" i="53"/>
  <c r="M187" i="53"/>
  <c r="I187" i="53"/>
  <c r="J187" i="53"/>
  <c r="I134" i="45"/>
  <c r="J258" i="53"/>
  <c r="M258" i="53"/>
  <c r="L258" i="53"/>
  <c r="K258" i="53"/>
  <c r="I258" i="53"/>
  <c r="L188" i="53"/>
  <c r="M188" i="53"/>
  <c r="I188" i="53"/>
  <c r="K188" i="53"/>
  <c r="J188" i="53"/>
  <c r="I135" i="45"/>
  <c r="J259" i="53"/>
  <c r="L259" i="53"/>
  <c r="M259" i="53"/>
  <c r="K259" i="53"/>
  <c r="I259" i="53"/>
  <c r="M189" i="53"/>
  <c r="I189" i="53"/>
  <c r="J189" i="53"/>
  <c r="K189" i="53"/>
  <c r="L189" i="53"/>
  <c r="I136" i="45"/>
  <c r="K260" i="53"/>
  <c r="I260" i="53"/>
  <c r="J260" i="53"/>
  <c r="M260" i="53"/>
  <c r="L260" i="53"/>
  <c r="J190" i="53"/>
  <c r="K190" i="53"/>
  <c r="M190" i="53"/>
  <c r="L190" i="53"/>
  <c r="I190" i="53"/>
  <c r="I137" i="45"/>
  <c r="K261" i="53"/>
  <c r="M261" i="53"/>
  <c r="J261" i="53"/>
  <c r="L261" i="53"/>
  <c r="I261" i="53"/>
  <c r="K191" i="53"/>
  <c r="L191" i="53"/>
  <c r="M191" i="53"/>
  <c r="I191" i="53"/>
  <c r="J191" i="53"/>
  <c r="I138" i="45"/>
  <c r="J262" i="53"/>
  <c r="M262" i="53"/>
  <c r="L262" i="53"/>
  <c r="I262" i="53"/>
  <c r="K262" i="53"/>
  <c r="L192" i="53"/>
  <c r="M192" i="53"/>
  <c r="I192" i="53"/>
  <c r="K192" i="53"/>
  <c r="J192" i="53"/>
  <c r="J263" i="53"/>
  <c r="L263" i="53"/>
  <c r="K263" i="53"/>
  <c r="I263" i="53"/>
  <c r="M263" i="53"/>
  <c r="M193" i="53"/>
  <c r="I193" i="53"/>
  <c r="J193" i="53"/>
  <c r="K193" i="53"/>
  <c r="L193" i="53"/>
  <c r="J264" i="53"/>
  <c r="I264" i="53"/>
  <c r="L264" i="53"/>
  <c r="M264" i="53"/>
  <c r="K264" i="53"/>
  <c r="J194" i="53"/>
  <c r="K194" i="53"/>
  <c r="M194" i="53"/>
  <c r="L194" i="53"/>
  <c r="I194" i="53"/>
  <c r="K265" i="53"/>
  <c r="I265" i="53"/>
  <c r="J265" i="53"/>
  <c r="M265" i="53"/>
  <c r="L265" i="53"/>
  <c r="K195" i="53"/>
  <c r="L195" i="53"/>
  <c r="M195" i="53"/>
  <c r="I195" i="53"/>
  <c r="E23" i="53" s="1"/>
  <c r="J195" i="53"/>
  <c r="J266" i="53"/>
  <c r="L266" i="53"/>
  <c r="I266" i="53"/>
  <c r="K266" i="53"/>
  <c r="M266" i="53"/>
  <c r="L196" i="53"/>
  <c r="M196" i="53"/>
  <c r="I196" i="53"/>
  <c r="K196" i="53"/>
  <c r="J196" i="53"/>
  <c r="K267" i="53"/>
  <c r="M267" i="53"/>
  <c r="J267" i="53"/>
  <c r="I267" i="53"/>
  <c r="L267" i="53"/>
  <c r="M197" i="53"/>
  <c r="I197" i="53"/>
  <c r="J197" i="53"/>
  <c r="K197" i="53"/>
  <c r="L197" i="53"/>
  <c r="K268" i="53"/>
  <c r="M268" i="53"/>
  <c r="J268" i="53"/>
  <c r="L268" i="53"/>
  <c r="I268" i="53"/>
  <c r="J198" i="53"/>
  <c r="K198" i="53"/>
  <c r="M198" i="53"/>
  <c r="L198" i="53"/>
  <c r="I198" i="53"/>
  <c r="J269" i="53"/>
  <c r="I269" i="53"/>
  <c r="L269" i="53"/>
  <c r="M269" i="53"/>
  <c r="K269" i="53"/>
  <c r="K199" i="53"/>
  <c r="L199" i="53"/>
  <c r="M199" i="53"/>
  <c r="I199" i="53"/>
  <c r="J199" i="53"/>
  <c r="K270" i="53"/>
  <c r="I270" i="53"/>
  <c r="J270" i="53"/>
  <c r="M270" i="53"/>
  <c r="L270" i="53"/>
  <c r="L200" i="53"/>
  <c r="M200" i="53"/>
  <c r="I200" i="53"/>
  <c r="K200" i="53"/>
  <c r="J200" i="53"/>
  <c r="J271" i="53"/>
  <c r="L271" i="53"/>
  <c r="I271" i="53"/>
  <c r="K271" i="53"/>
  <c r="M271" i="53"/>
  <c r="M201" i="53"/>
  <c r="I201" i="53"/>
  <c r="J201" i="53"/>
  <c r="K201" i="53"/>
  <c r="L201" i="53"/>
  <c r="J272" i="53"/>
  <c r="I272" i="53"/>
  <c r="L272" i="53"/>
  <c r="M272" i="53"/>
  <c r="K272" i="53"/>
  <c r="J202" i="53"/>
  <c r="K202" i="53"/>
  <c r="M202" i="53"/>
  <c r="L202" i="53"/>
  <c r="I202" i="53"/>
  <c r="I273" i="53"/>
  <c r="M273" i="53"/>
  <c r="J273" i="53"/>
  <c r="L273" i="53"/>
  <c r="K273" i="53"/>
  <c r="K203" i="53"/>
  <c r="L203" i="53"/>
  <c r="M203" i="53"/>
  <c r="I203" i="53"/>
  <c r="J203" i="53"/>
  <c r="J274" i="53"/>
  <c r="M274" i="53"/>
  <c r="L274" i="53"/>
  <c r="I274" i="53"/>
  <c r="K274" i="53"/>
  <c r="L204" i="53"/>
  <c r="M204" i="53"/>
  <c r="I204" i="53"/>
  <c r="K204" i="53"/>
  <c r="J204" i="53"/>
  <c r="K275" i="53"/>
  <c r="I275" i="53"/>
  <c r="J275" i="53"/>
  <c r="L275" i="53"/>
  <c r="M275" i="53"/>
  <c r="M205" i="53"/>
  <c r="I205" i="53"/>
  <c r="J205" i="53"/>
  <c r="K205" i="53"/>
  <c r="L205" i="53"/>
  <c r="J276" i="53"/>
  <c r="I276" i="53"/>
  <c r="L276" i="53"/>
  <c r="K276" i="53"/>
  <c r="M276" i="53"/>
  <c r="J206" i="53"/>
  <c r="K206" i="53"/>
  <c r="M206" i="53"/>
  <c r="L206" i="53"/>
  <c r="I206" i="53"/>
  <c r="L277" i="53"/>
  <c r="I277" i="53"/>
  <c r="K277" i="53"/>
  <c r="J277" i="53"/>
  <c r="M277" i="53"/>
  <c r="K207" i="53"/>
  <c r="L207" i="53"/>
  <c r="M207" i="53"/>
  <c r="I207" i="53"/>
  <c r="J207" i="53"/>
  <c r="K278" i="53"/>
  <c r="J278" i="53"/>
  <c r="M278" i="53"/>
  <c r="L278" i="53"/>
  <c r="I278" i="53"/>
  <c r="L208" i="53"/>
  <c r="M208" i="53"/>
  <c r="I208" i="53"/>
  <c r="K208" i="53"/>
  <c r="J208" i="53"/>
  <c r="K279" i="53"/>
  <c r="I279" i="53"/>
  <c r="J279" i="53"/>
  <c r="L279" i="53"/>
  <c r="M279" i="53"/>
  <c r="M209" i="53"/>
  <c r="I209" i="53"/>
  <c r="J209" i="53"/>
  <c r="K209" i="53"/>
  <c r="L209" i="53"/>
  <c r="J280" i="53"/>
  <c r="I280" i="53"/>
  <c r="L280" i="53"/>
  <c r="M280" i="53"/>
  <c r="K280" i="53"/>
  <c r="J210" i="53"/>
  <c r="K210" i="53"/>
  <c r="M210" i="53"/>
  <c r="L210" i="53"/>
  <c r="I210" i="53"/>
  <c r="B99" i="24"/>
  <c r="D99" i="24"/>
  <c r="B98" i="24"/>
  <c r="D98" i="24"/>
  <c r="B97" i="24"/>
  <c r="D97" i="24"/>
  <c r="B96" i="24"/>
  <c r="D96" i="24"/>
  <c r="B95" i="24"/>
  <c r="D95" i="24"/>
  <c r="B94" i="24"/>
  <c r="D94" i="24"/>
  <c r="B93" i="24"/>
  <c r="D93" i="24"/>
  <c r="B92" i="24"/>
  <c r="D92" i="24"/>
  <c r="D23" i="24"/>
  <c r="B85" i="24"/>
  <c r="B84" i="24"/>
  <c r="B83" i="24"/>
  <c r="B82" i="24"/>
  <c r="D82" i="24"/>
  <c r="B81" i="24"/>
  <c r="D81" i="24"/>
  <c r="B80" i="24"/>
  <c r="D80" i="24"/>
  <c r="B79" i="24"/>
  <c r="D79" i="24"/>
  <c r="B78" i="24"/>
  <c r="D78" i="24"/>
  <c r="D85" i="24"/>
  <c r="D84" i="24"/>
  <c r="D83" i="24"/>
  <c r="D25" i="24"/>
  <c r="D27" i="24"/>
  <c r="L281" i="53"/>
  <c r="K281" i="53"/>
  <c r="J281" i="53"/>
  <c r="I281" i="53"/>
  <c r="M281" i="53"/>
  <c r="K211" i="53"/>
  <c r="L211" i="53"/>
  <c r="M211" i="53"/>
  <c r="I211" i="53"/>
  <c r="J211" i="53"/>
  <c r="E71" i="24"/>
  <c r="G71" i="24"/>
  <c r="E70" i="24"/>
  <c r="G70" i="24"/>
  <c r="E69" i="24"/>
  <c r="G69" i="24"/>
  <c r="E68" i="24"/>
  <c r="G68" i="24"/>
  <c r="E67" i="24"/>
  <c r="G67" i="24"/>
  <c r="E66" i="24"/>
  <c r="G66" i="24"/>
  <c r="E65" i="24"/>
  <c r="G65" i="24"/>
  <c r="E64" i="24"/>
  <c r="G64" i="24"/>
  <c r="D41" i="24"/>
  <c r="D40" i="24"/>
  <c r="D39" i="24"/>
  <c r="D38" i="24"/>
  <c r="D37" i="24"/>
  <c r="D36" i="24"/>
  <c r="D35" i="24"/>
  <c r="E56" i="24"/>
  <c r="H56" i="24"/>
  <c r="E55" i="24"/>
  <c r="H55" i="24"/>
  <c r="E54" i="24"/>
  <c r="H54" i="24"/>
  <c r="E53" i="24"/>
  <c r="H53" i="24"/>
  <c r="E52" i="24"/>
  <c r="H52" i="24"/>
  <c r="E51" i="24"/>
  <c r="H51" i="24"/>
  <c r="E50" i="24"/>
  <c r="H50" i="24"/>
  <c r="E49" i="24"/>
  <c r="H49" i="24"/>
  <c r="L282" i="53"/>
  <c r="I282" i="53"/>
  <c r="K282" i="53"/>
  <c r="J282" i="53"/>
  <c r="M282" i="53"/>
  <c r="L212" i="53"/>
  <c r="M212" i="53"/>
  <c r="I212" i="53"/>
  <c r="K212" i="53"/>
  <c r="J212" i="53"/>
  <c r="L283" i="53"/>
  <c r="I283" i="53"/>
  <c r="K283" i="53"/>
  <c r="J283" i="53"/>
  <c r="M283" i="53"/>
  <c r="M213" i="53"/>
  <c r="I213" i="53"/>
  <c r="J213" i="53"/>
  <c r="L213" i="53"/>
  <c r="K213" i="53"/>
  <c r="I81" i="45"/>
  <c r="E24" i="45" s="1"/>
  <c r="I82" i="45"/>
  <c r="I83" i="45"/>
  <c r="I84" i="45"/>
  <c r="I85" i="45"/>
  <c r="I86" i="45"/>
  <c r="I87" i="45"/>
  <c r="I88" i="45"/>
  <c r="I89" i="45"/>
  <c r="I90" i="45"/>
  <c r="I91" i="45"/>
  <c r="I92" i="45"/>
  <c r="L284" i="53"/>
  <c r="I284" i="53"/>
  <c r="K284" i="53"/>
  <c r="J284" i="53"/>
  <c r="M284" i="53"/>
  <c r="J214" i="53"/>
  <c r="K214" i="53"/>
  <c r="M214" i="53"/>
  <c r="I214" i="53"/>
  <c r="L214" i="53"/>
  <c r="C21" i="54"/>
  <c r="C231" i="54" s="1"/>
  <c r="I285" i="53"/>
  <c r="K285" i="53"/>
  <c r="J285" i="53"/>
  <c r="M285" i="53"/>
  <c r="L285" i="53"/>
  <c r="K215" i="53"/>
  <c r="L215" i="53"/>
  <c r="M215" i="53"/>
  <c r="J215" i="53"/>
  <c r="I215" i="53"/>
  <c r="J286" i="53"/>
  <c r="L286" i="53"/>
  <c r="I286" i="53"/>
  <c r="K286" i="53"/>
  <c r="M286" i="53"/>
  <c r="L216" i="53"/>
  <c r="M216" i="53"/>
  <c r="I23" i="53"/>
  <c r="H15" i="54" s="1"/>
  <c r="I216" i="53"/>
  <c r="J216" i="53"/>
  <c r="K216" i="53"/>
  <c r="F21" i="54"/>
  <c r="G21" i="54"/>
  <c r="H21" i="54"/>
  <c r="D21" i="54"/>
  <c r="E21" i="54"/>
  <c r="K287" i="53"/>
  <c r="J287" i="53"/>
  <c r="F24" i="53"/>
  <c r="K24" i="53" s="1"/>
  <c r="M287" i="53"/>
  <c r="L287" i="53"/>
  <c r="H24" i="53"/>
  <c r="G16" i="54" s="1"/>
  <c r="I287" i="53"/>
  <c r="E16" i="54"/>
  <c r="E31" i="45" l="1"/>
  <c r="C15" i="54"/>
  <c r="C225" i="54" s="1"/>
  <c r="F24" i="45"/>
  <c r="F31" i="45" s="1"/>
  <c r="F16" i="54"/>
  <c r="L24" i="53"/>
  <c r="F26" i="45"/>
  <c r="C17" i="54"/>
  <c r="C149" i="54" s="1"/>
  <c r="F29" i="45"/>
  <c r="C20" i="54"/>
  <c r="C230" i="54" s="1"/>
  <c r="H95" i="54"/>
  <c r="H117" i="54" s="1"/>
  <c r="D15" i="54"/>
  <c r="E30" i="53"/>
  <c r="J23" i="53"/>
  <c r="H16" i="54"/>
  <c r="N24" i="53"/>
  <c r="L23" i="53"/>
  <c r="F15" i="54"/>
  <c r="G30" i="53"/>
  <c r="J24" i="53"/>
  <c r="D16" i="54"/>
  <c r="F30" i="53"/>
  <c r="K23" i="53"/>
  <c r="K30" i="53" s="1"/>
  <c r="E15" i="54"/>
  <c r="M23" i="53"/>
  <c r="G15" i="54"/>
  <c r="H30" i="53"/>
  <c r="G118" i="54"/>
  <c r="M24" i="53"/>
  <c r="N23" i="53"/>
  <c r="C42" i="54"/>
  <c r="G42" i="54"/>
  <c r="E42" i="54"/>
  <c r="H42" i="54"/>
  <c r="D42" i="54"/>
  <c r="L25" i="53"/>
  <c r="F17" i="54"/>
  <c r="D47" i="54"/>
  <c r="E47" i="54"/>
  <c r="H47" i="54"/>
  <c r="G47" i="54"/>
  <c r="F47" i="54"/>
  <c r="M25" i="53"/>
  <c r="G17" i="54"/>
  <c r="E155" i="54"/>
  <c r="E152" i="54"/>
  <c r="E150" i="54"/>
  <c r="E156" i="54" s="1"/>
  <c r="E153" i="54"/>
  <c r="D109" i="54"/>
  <c r="D119" i="54" s="1"/>
  <c r="D151" i="54"/>
  <c r="D150" i="54"/>
  <c r="D156" i="54" s="1"/>
  <c r="D153" i="54"/>
  <c r="D152" i="54"/>
  <c r="D155" i="54"/>
  <c r="D154" i="54"/>
  <c r="I12" i="53"/>
  <c r="C36" i="53"/>
  <c r="D30" i="54" s="1"/>
  <c r="E46" i="54"/>
  <c r="H46" i="54"/>
  <c r="D46" i="54"/>
  <c r="G46" i="54"/>
  <c r="C46" i="54"/>
  <c r="E118" i="54"/>
  <c r="C16" i="54"/>
  <c r="C226" i="54" s="1"/>
  <c r="C47" i="54"/>
  <c r="I25" i="53"/>
  <c r="E154" i="54"/>
  <c r="L26" i="53"/>
  <c r="F18" i="54"/>
  <c r="E151" i="54"/>
  <c r="C41" i="54"/>
  <c r="D41" i="54"/>
  <c r="E109" i="54"/>
  <c r="E119" i="54" s="1"/>
  <c r="H107" i="45"/>
  <c r="H110" i="45"/>
  <c r="H226" i="45"/>
  <c r="H229" i="45"/>
  <c r="H223" i="45"/>
  <c r="H111" i="45"/>
  <c r="H114" i="45"/>
  <c r="H108" i="45"/>
  <c r="D45" i="54"/>
  <c r="H43" i="54"/>
  <c r="C43" i="54"/>
  <c r="J26" i="53"/>
  <c r="M29" i="53"/>
  <c r="H104" i="45"/>
  <c r="H106" i="45"/>
  <c r="H105" i="45"/>
  <c r="C153" i="54" l="1"/>
  <c r="C154" i="54"/>
  <c r="C109" i="54"/>
  <c r="C119" i="54" s="1"/>
  <c r="C140" i="54"/>
  <c r="C227" i="54"/>
  <c r="C233" i="54" s="1"/>
  <c r="C235" i="54" s="1"/>
  <c r="C141" i="54"/>
  <c r="C23" i="54"/>
  <c r="C25" i="54" s="1"/>
  <c r="C137" i="54"/>
  <c r="C95" i="54"/>
  <c r="C117" i="54" s="1"/>
  <c r="C151" i="54"/>
  <c r="C139" i="54"/>
  <c r="C138" i="54"/>
  <c r="C150" i="54"/>
  <c r="C155" i="54"/>
  <c r="C152" i="54"/>
  <c r="C142" i="54"/>
  <c r="C118" i="54"/>
  <c r="C136" i="54"/>
  <c r="G141" i="54"/>
  <c r="G140" i="54"/>
  <c r="G139" i="54"/>
  <c r="G137" i="54"/>
  <c r="G23" i="54"/>
  <c r="G138" i="54"/>
  <c r="G95" i="54"/>
  <c r="G117" i="54" s="1"/>
  <c r="G142" i="54"/>
  <c r="G136" i="54"/>
  <c r="F139" i="54"/>
  <c r="F142" i="54"/>
  <c r="F136" i="54"/>
  <c r="F95" i="54"/>
  <c r="F117" i="54" s="1"/>
  <c r="F23" i="54"/>
  <c r="F24" i="54" s="1"/>
  <c r="F138" i="54"/>
  <c r="F141" i="54"/>
  <c r="F137" i="54"/>
  <c r="F140" i="54"/>
  <c r="H118" i="54"/>
  <c r="H138" i="54"/>
  <c r="H141" i="54"/>
  <c r="F118" i="54"/>
  <c r="F25" i="54"/>
  <c r="D208" i="54" a="1"/>
  <c r="D208" i="54" s="1"/>
  <c r="D197" i="54" a="1"/>
  <c r="D197" i="54" s="1"/>
  <c r="D210" i="54" a="1"/>
  <c r="D210" i="54" s="1"/>
  <c r="D212" i="54" a="1"/>
  <c r="D212" i="54" s="1"/>
  <c r="D196" i="54" a="1"/>
  <c r="D196" i="54" s="1"/>
  <c r="D195" i="54" a="1"/>
  <c r="D195" i="54" s="1"/>
  <c r="D209" i="54" a="1"/>
  <c r="D209" i="54" s="1"/>
  <c r="D194" i="54" a="1"/>
  <c r="D194" i="54" s="1"/>
  <c r="D200" i="54" a="1"/>
  <c r="D200" i="54" s="1"/>
  <c r="D199" i="54" a="1"/>
  <c r="D199" i="54" s="1"/>
  <c r="D198" i="54" a="1"/>
  <c r="D198" i="54" s="1"/>
  <c r="D211" i="54" a="1"/>
  <c r="D211" i="54" s="1"/>
  <c r="D214" i="54" a="1"/>
  <c r="D214" i="54" s="1"/>
  <c r="D213" i="54" a="1"/>
  <c r="D213" i="54" s="1"/>
  <c r="N25" i="53"/>
  <c r="N30" i="53" s="1"/>
  <c r="H17" i="54"/>
  <c r="G109" i="54"/>
  <c r="G119" i="54" s="1"/>
  <c r="G153" i="54"/>
  <c r="G155" i="54"/>
  <c r="G152" i="54"/>
  <c r="G149" i="54"/>
  <c r="G150" i="54"/>
  <c r="G151" i="54"/>
  <c r="G154" i="54"/>
  <c r="F155" i="54"/>
  <c r="F153" i="54"/>
  <c r="F154" i="54"/>
  <c r="F152" i="54"/>
  <c r="F149" i="54"/>
  <c r="F150" i="54"/>
  <c r="F109" i="54"/>
  <c r="F119" i="54" s="1"/>
  <c r="F151" i="54"/>
  <c r="M30" i="53"/>
  <c r="D118" i="54"/>
  <c r="L30" i="53"/>
  <c r="J30" i="53"/>
  <c r="H23" i="54"/>
  <c r="H24" i="54" s="1"/>
  <c r="H142" i="54"/>
  <c r="H139" i="54"/>
  <c r="E142" i="54"/>
  <c r="E95" i="54"/>
  <c r="E117" i="54" s="1"/>
  <c r="E125" i="54" s="1"/>
  <c r="E126" i="54" s="1"/>
  <c r="E136" i="54"/>
  <c r="E137" i="54"/>
  <c r="E139" i="54"/>
  <c r="E23" i="54"/>
  <c r="E138" i="54"/>
  <c r="E141" i="54"/>
  <c r="E140" i="54"/>
  <c r="I30" i="53"/>
  <c r="H137" i="54"/>
  <c r="J12" i="53"/>
  <c r="D36" i="53"/>
  <c r="E30" i="54" s="1"/>
  <c r="E41" i="54" s="1"/>
  <c r="D23" i="54"/>
  <c r="D24" i="54" s="1"/>
  <c r="D141" i="54"/>
  <c r="D140" i="54"/>
  <c r="D95" i="54"/>
  <c r="D117" i="54" s="1"/>
  <c r="D142" i="54"/>
  <c r="D137" i="54"/>
  <c r="D138" i="54"/>
  <c r="D139" i="54"/>
  <c r="D136" i="54"/>
  <c r="H136" i="54"/>
  <c r="H140" i="54"/>
  <c r="C24" i="54" l="1"/>
  <c r="C125" i="54"/>
  <c r="C126" i="54" s="1"/>
  <c r="C143" i="54"/>
  <c r="C237" i="54"/>
  <c r="C238" i="54" s="1"/>
  <c r="C252" i="54" s="1"/>
  <c r="C156" i="54"/>
  <c r="H143" i="54"/>
  <c r="E194" i="54" a="1"/>
  <c r="E194" i="54" s="1"/>
  <c r="E208" i="54" a="1"/>
  <c r="E208" i="54" s="1"/>
  <c r="E209" i="54" a="1"/>
  <c r="E209" i="54" s="1"/>
  <c r="E195" i="54" a="1"/>
  <c r="E195" i="54" s="1"/>
  <c r="E214" i="54" a="1"/>
  <c r="E214" i="54" s="1"/>
  <c r="E199" i="54" a="1"/>
  <c r="E199" i="54" s="1"/>
  <c r="E196" i="54" a="1"/>
  <c r="E196" i="54" s="1"/>
  <c r="E197" i="54" a="1"/>
  <c r="E197" i="54" s="1"/>
  <c r="E210" i="54" a="1"/>
  <c r="E210" i="54" s="1"/>
  <c r="E211" i="54" a="1"/>
  <c r="E211" i="54" s="1"/>
  <c r="E213" i="54" a="1"/>
  <c r="E213" i="54" s="1"/>
  <c r="E212" i="54" a="1"/>
  <c r="E212" i="54" s="1"/>
  <c r="E198" i="54" a="1"/>
  <c r="E198" i="54" s="1"/>
  <c r="E201" i="54" s="1"/>
  <c r="E200" i="54" a="1"/>
  <c r="E200" i="54" s="1"/>
  <c r="E143" i="54"/>
  <c r="D25" i="54"/>
  <c r="F156" i="54"/>
  <c r="H25" i="54"/>
  <c r="F125" i="54"/>
  <c r="F126" i="54" s="1"/>
  <c r="G143" i="54"/>
  <c r="G24" i="54"/>
  <c r="G25" i="54"/>
  <c r="K12" i="53"/>
  <c r="E36" i="53"/>
  <c r="F30" i="54" s="1"/>
  <c r="F41" i="54" s="1"/>
  <c r="E25" i="54"/>
  <c r="E24" i="54"/>
  <c r="G156" i="54"/>
  <c r="D215" i="54"/>
  <c r="D227" i="54" s="1"/>
  <c r="F143" i="54"/>
  <c r="D143" i="54"/>
  <c r="D201" i="54"/>
  <c r="H109" i="54"/>
  <c r="H119" i="54" s="1"/>
  <c r="H125" i="54" s="1"/>
  <c r="H126" i="54" s="1"/>
  <c r="H153" i="54"/>
  <c r="H155" i="54"/>
  <c r="H151" i="54"/>
  <c r="H152" i="54"/>
  <c r="H149" i="54"/>
  <c r="H150" i="54"/>
  <c r="H154" i="54"/>
  <c r="G125" i="54"/>
  <c r="D125" i="54"/>
  <c r="D126" i="54" s="1"/>
  <c r="F127" i="54"/>
  <c r="E127" i="54"/>
  <c r="C127" i="54" l="1"/>
  <c r="C239" i="54"/>
  <c r="D252" i="54" s="1"/>
  <c r="E226" i="54"/>
  <c r="E225" i="54"/>
  <c r="D226" i="54"/>
  <c r="D225" i="54"/>
  <c r="H127" i="54"/>
  <c r="D127" i="54"/>
  <c r="F36" i="53"/>
  <c r="G30" i="54" s="1"/>
  <c r="G41" i="54" s="1"/>
  <c r="L12" i="53"/>
  <c r="G36" i="53" s="1"/>
  <c r="H30" i="54" s="1"/>
  <c r="H41" i="54" s="1"/>
  <c r="E215" i="54"/>
  <c r="E227" i="54" s="1"/>
  <c r="H156" i="54"/>
  <c r="G126" i="54"/>
  <c r="G127" i="54"/>
  <c r="F199" i="54" a="1"/>
  <c r="F199" i="54" s="1"/>
  <c r="F213" i="54" a="1"/>
  <c r="F213" i="54" s="1"/>
  <c r="F210" i="54" a="1"/>
  <c r="F210" i="54" s="1"/>
  <c r="F212" i="54" a="1"/>
  <c r="F212" i="54" s="1"/>
  <c r="F197" i="54" a="1"/>
  <c r="F197" i="54" s="1"/>
  <c r="F209" i="54" a="1"/>
  <c r="F209" i="54" s="1"/>
  <c r="F211" i="54" a="1"/>
  <c r="F211" i="54" s="1"/>
  <c r="F208" i="54" a="1"/>
  <c r="F208" i="54" s="1"/>
  <c r="F196" i="54" a="1"/>
  <c r="F196" i="54" s="1"/>
  <c r="F200" i="54" a="1"/>
  <c r="F200" i="54" s="1"/>
  <c r="F214" i="54" a="1"/>
  <c r="F214" i="54" s="1"/>
  <c r="F195" i="54" a="1"/>
  <c r="F195" i="54" s="1"/>
  <c r="F194" i="54" a="1"/>
  <c r="F194" i="54" s="1"/>
  <c r="F201" i="54" s="1"/>
  <c r="F198" i="54" a="1"/>
  <c r="F198" i="54" s="1"/>
  <c r="H212" i="54" l="1" a="1"/>
  <c r="H212" i="54" s="1"/>
  <c r="H200" i="54" a="1"/>
  <c r="H200" i="54" s="1"/>
  <c r="H211" i="54" a="1"/>
  <c r="H211" i="54" s="1"/>
  <c r="H209" i="54" a="1"/>
  <c r="H209" i="54" s="1"/>
  <c r="H195" i="54" a="1"/>
  <c r="H195" i="54" s="1"/>
  <c r="H196" i="54" a="1"/>
  <c r="H196" i="54" s="1"/>
  <c r="H214" i="54" a="1"/>
  <c r="H214" i="54" s="1"/>
  <c r="H208" i="54" a="1"/>
  <c r="H208" i="54" s="1"/>
  <c r="H210" i="54" a="1"/>
  <c r="H210" i="54" s="1"/>
  <c r="H199" i="54" a="1"/>
  <c r="H199" i="54" s="1"/>
  <c r="H213" i="54" a="1"/>
  <c r="H213" i="54" s="1"/>
  <c r="H198" i="54" a="1"/>
  <c r="H198" i="54" s="1"/>
  <c r="H194" i="54" a="1"/>
  <c r="H194" i="54" s="1"/>
  <c r="H197" i="54" a="1"/>
  <c r="H197" i="54" s="1"/>
  <c r="D233" i="54"/>
  <c r="D235" i="54" s="1"/>
  <c r="D237" i="54"/>
  <c r="G208" i="54" a="1"/>
  <c r="G208" i="54" s="1"/>
  <c r="G213" i="54" a="1"/>
  <c r="G213" i="54" s="1"/>
  <c r="G210" i="54" a="1"/>
  <c r="G210" i="54" s="1"/>
  <c r="G214" i="54" a="1"/>
  <c r="G214" i="54" s="1"/>
  <c r="G211" i="54" a="1"/>
  <c r="G211" i="54" s="1"/>
  <c r="G200" i="54" a="1"/>
  <c r="G200" i="54" s="1"/>
  <c r="G198" i="54" a="1"/>
  <c r="G198" i="54" s="1"/>
  <c r="G197" i="54" a="1"/>
  <c r="G197" i="54" s="1"/>
  <c r="G212" i="54" a="1"/>
  <c r="G212" i="54" s="1"/>
  <c r="G195" i="54" a="1"/>
  <c r="G195" i="54" s="1"/>
  <c r="G194" i="54" a="1"/>
  <c r="G194" i="54" s="1"/>
  <c r="G209" i="54" a="1"/>
  <c r="G209" i="54" s="1"/>
  <c r="G196" i="54" a="1"/>
  <c r="G196" i="54" s="1"/>
  <c r="G199" i="54" a="1"/>
  <c r="G199" i="54" s="1"/>
  <c r="F225" i="54"/>
  <c r="F226" i="54"/>
  <c r="F215" i="54"/>
  <c r="F227" i="54" s="1"/>
  <c r="E233" i="54"/>
  <c r="E235" i="54" s="1"/>
  <c r="E237" i="54"/>
  <c r="D238" i="54" l="1"/>
  <c r="D239" i="54"/>
  <c r="C246" i="54" s="1"/>
  <c r="H215" i="54"/>
  <c r="H227" i="54" s="1"/>
  <c r="E239" i="54"/>
  <c r="E238" i="54"/>
  <c r="F237" i="54"/>
  <c r="F233" i="54"/>
  <c r="F235" i="54" s="1"/>
  <c r="G201" i="54"/>
  <c r="G215" i="54"/>
  <c r="G227" i="54" s="1"/>
  <c r="H201" i="54"/>
  <c r="G226" i="54" l="1"/>
  <c r="G225" i="54"/>
  <c r="F238" i="54"/>
  <c r="F239" i="54"/>
  <c r="C247" i="54"/>
  <c r="C254" i="54"/>
  <c r="D254" i="54"/>
  <c r="C256" i="54" s="1"/>
  <c r="H225" i="54"/>
  <c r="H226" i="54"/>
  <c r="H237" i="54" l="1"/>
  <c r="H233" i="54"/>
  <c r="H235" i="54" s="1"/>
  <c r="G233" i="54"/>
  <c r="G235" i="54" s="1"/>
  <c r="G237" i="54"/>
  <c r="C248" i="54"/>
  <c r="C253" i="54"/>
  <c r="C257" i="54" s="1"/>
  <c r="D253" i="54"/>
  <c r="G239" i="54" l="1"/>
  <c r="G238" i="54"/>
  <c r="H239" i="54"/>
  <c r="H238" i="54"/>
</calcChain>
</file>

<file path=xl/comments1.xml><?xml version="1.0" encoding="utf-8"?>
<comments xmlns="http://schemas.openxmlformats.org/spreadsheetml/2006/main">
  <authors>
    <author>SimsR</author>
    <author>DarraghS</author>
  </authors>
  <commentList>
    <comment ref="C247" authorId="0">
      <text>
        <r>
          <rPr>
            <sz val="9"/>
            <color indexed="81"/>
            <rFont val="Tahoma"/>
            <family val="2"/>
          </rPr>
          <t xml:space="preserve">Assumes that average performer sits on 30% mark, and 100% improvement equates to zero emissions
</t>
        </r>
      </text>
    </comment>
    <comment ref="C256" authorId="1">
      <text>
        <r>
          <rPr>
            <sz val="9"/>
            <color indexed="81"/>
            <rFont val="Tahoma"/>
            <family val="2"/>
          </rPr>
          <t xml:space="preserve">Conditional Requirement determined from % Improvement over average performer, i.e. at least </t>
        </r>
        <r>
          <rPr>
            <b/>
            <sz val="9"/>
            <color indexed="81"/>
            <rFont val="Tahoma"/>
            <family val="2"/>
          </rPr>
          <t>10%</t>
        </r>
        <r>
          <rPr>
            <sz val="9"/>
            <color indexed="81"/>
            <rFont val="Tahoma"/>
            <family val="2"/>
          </rPr>
          <t xml:space="preserve"> better than the average greenhouse gas baseline without GreenPower or other low-emission electricity generated off-site</t>
        </r>
      </text>
    </comment>
  </commentList>
</comments>
</file>

<file path=xl/comments2.xml><?xml version="1.0" encoding="utf-8"?>
<comments xmlns="http://schemas.openxmlformats.org/spreadsheetml/2006/main">
  <authors>
    <author>Jack Manning</author>
  </authors>
  <commentList>
    <comment ref="I7" authorId="0">
      <text>
        <r>
          <rPr>
            <sz val="8"/>
            <color indexed="81"/>
            <rFont val="Tahoma"/>
            <family val="2"/>
          </rPr>
          <t>Minimum Performer is defined as being 30% more carbon intensive than the average performer.</t>
        </r>
      </text>
    </comment>
  </commentList>
</comments>
</file>

<file path=xl/sharedStrings.xml><?xml version="1.0" encoding="utf-8"?>
<sst xmlns="http://schemas.openxmlformats.org/spreadsheetml/2006/main" count="1193" uniqueCount="426">
  <si>
    <t>LPG</t>
  </si>
  <si>
    <t>Electricity</t>
  </si>
  <si>
    <t>Supplier</t>
  </si>
  <si>
    <t>Account number</t>
  </si>
  <si>
    <t>Description of coverage</t>
  </si>
  <si>
    <t>kWh</t>
  </si>
  <si>
    <t>Start of billed period</t>
  </si>
  <si>
    <t>End of billed period</t>
  </si>
  <si>
    <t>Days in billing period</t>
  </si>
  <si>
    <t>Total</t>
  </si>
  <si>
    <t>MJ</t>
  </si>
  <si>
    <t>Meter No.</t>
  </si>
  <si>
    <t xml:space="preserve">Building Type selected according to pre-defined list of available building types. </t>
  </si>
  <si>
    <t>Note: Copies of Utility Bills to be submitted with rating.</t>
  </si>
  <si>
    <t>Define Primary Use of Building - Require evidence to be submitted along with rating application to prove primary use of building (floor plans, lease documents?)</t>
  </si>
  <si>
    <t>Other</t>
  </si>
  <si>
    <t>L</t>
  </si>
  <si>
    <t>Unit</t>
  </si>
  <si>
    <t>GJ</t>
  </si>
  <si>
    <t>t</t>
  </si>
  <si>
    <t>kL</t>
  </si>
  <si>
    <t>kg</t>
  </si>
  <si>
    <t>TJ</t>
  </si>
  <si>
    <t>MWh</t>
  </si>
  <si>
    <t>GWh</t>
  </si>
  <si>
    <t>Diesel Oil</t>
  </si>
  <si>
    <t>Natural Gas</t>
  </si>
  <si>
    <t>Building Details</t>
  </si>
  <si>
    <t>Diesel oil</t>
  </si>
  <si>
    <t>WA</t>
  </si>
  <si>
    <t>VIC</t>
  </si>
  <si>
    <t>TAS</t>
  </si>
  <si>
    <t>SA</t>
  </si>
  <si>
    <t>QLD</t>
  </si>
  <si>
    <t>NSW</t>
  </si>
  <si>
    <t>ACT</t>
  </si>
  <si>
    <t>NT</t>
  </si>
  <si>
    <t>Base Building</t>
  </si>
  <si>
    <t>Hotels</t>
  </si>
  <si>
    <t>Retail Stores</t>
  </si>
  <si>
    <t>Courthouses</t>
  </si>
  <si>
    <t>Houses of Worship</t>
  </si>
  <si>
    <t>Senior Care Facility</t>
  </si>
  <si>
    <t>Data Centers</t>
  </si>
  <si>
    <t>K-12 Schools</t>
  </si>
  <si>
    <t>Supermarkets</t>
  </si>
  <si>
    <t>Dormitories</t>
  </si>
  <si>
    <t>Medical Offices</t>
  </si>
  <si>
    <t>Warehouses</t>
  </si>
  <si>
    <t>Hospitals</t>
  </si>
  <si>
    <t>Offices</t>
  </si>
  <si>
    <t>Wastewater Treatment Plants</t>
  </si>
  <si>
    <t>Energy Star</t>
  </si>
  <si>
    <t>Food Stores</t>
  </si>
  <si>
    <t>Clothing/Fabric Stores</t>
  </si>
  <si>
    <t>Department Stores</t>
  </si>
  <si>
    <t>Household Appl &amp; Hardware Stores</t>
  </si>
  <si>
    <t>Accommodation</t>
  </si>
  <si>
    <t>Communications</t>
  </si>
  <si>
    <t>Schools</t>
  </si>
  <si>
    <t>Fast Food Restaurants</t>
  </si>
  <si>
    <t>Clubs and Meeting Places</t>
  </si>
  <si>
    <t>Retail / Wholesale - nec</t>
  </si>
  <si>
    <t>Comm Serv &amp; Pub Adm - nec</t>
  </si>
  <si>
    <t>Recreation - Not Elsewhere</t>
  </si>
  <si>
    <t>DCCEE Commercial Buildings Source Spreadsheet</t>
  </si>
  <si>
    <t>TOTAL</t>
  </si>
  <si>
    <t xml:space="preserve">Office </t>
  </si>
  <si>
    <t xml:space="preserve">Education </t>
  </si>
  <si>
    <t xml:space="preserve">Health Care </t>
  </si>
  <si>
    <t>Religious Worship</t>
  </si>
  <si>
    <t>Parking</t>
  </si>
  <si>
    <t xml:space="preserve">Food Sales </t>
  </si>
  <si>
    <t xml:space="preserve">Lodging </t>
  </si>
  <si>
    <t>Public Assembly</t>
  </si>
  <si>
    <t xml:space="preserve">Other Service </t>
  </si>
  <si>
    <t>Food Service</t>
  </si>
  <si>
    <t xml:space="preserve">Mercantile </t>
  </si>
  <si>
    <t>Public Order and Safety</t>
  </si>
  <si>
    <t>Warehouse and Storage</t>
  </si>
  <si>
    <t>Vacant</t>
  </si>
  <si>
    <t>National Renewable Energy Laboratory</t>
  </si>
  <si>
    <t>Table 1</t>
  </si>
  <si>
    <t>Value</t>
  </si>
  <si>
    <t>Table 2</t>
  </si>
  <si>
    <t>Table 3</t>
  </si>
  <si>
    <t>Source: NGA Factors workbook - July 2012</t>
  </si>
  <si>
    <t>http://www.climatechange.gov.au/en/publications/greenhouse-acctg/national-greenhouse-factors.aspx</t>
  </si>
  <si>
    <t>State</t>
  </si>
  <si>
    <t>Scope 2</t>
  </si>
  <si>
    <t>Scope 3</t>
  </si>
  <si>
    <t>Scope 1</t>
  </si>
  <si>
    <t>Scope 1 Total</t>
  </si>
  <si>
    <t>Scope 3 Total</t>
  </si>
  <si>
    <t>Yes</t>
  </si>
  <si>
    <t>No</t>
  </si>
  <si>
    <t>SUMMARY TABLES:</t>
  </si>
  <si>
    <t>Comments</t>
  </si>
  <si>
    <r>
      <t>Electricity - emission factor (k</t>
    </r>
    <r>
      <rPr>
        <b/>
        <sz val="10"/>
        <color theme="1"/>
        <rFont val="Arial"/>
        <family val="2"/>
        <scheme val="major"/>
      </rPr>
      <t>g/CO</t>
    </r>
    <r>
      <rPr>
        <b/>
        <vertAlign val="subscript"/>
        <sz val="10"/>
        <color theme="1"/>
        <rFont val="Arial"/>
        <family val="2"/>
        <scheme val="major"/>
      </rPr>
      <t>2</t>
    </r>
    <r>
      <rPr>
        <b/>
        <sz val="10"/>
        <color theme="1"/>
        <rFont val="Arial"/>
        <family val="2"/>
        <scheme val="major"/>
      </rPr>
      <t>-e/kWh)</t>
    </r>
  </si>
  <si>
    <t>Desired Unit</t>
  </si>
  <si>
    <t>Conversion Factor</t>
  </si>
  <si>
    <t>Wh</t>
  </si>
  <si>
    <t>J</t>
  </si>
  <si>
    <t>kJ</t>
  </si>
  <si>
    <r>
      <t>Natural gas - emi</t>
    </r>
    <r>
      <rPr>
        <b/>
        <sz val="10"/>
        <color theme="1"/>
        <rFont val="Arial"/>
        <family val="2"/>
        <scheme val="major"/>
      </rPr>
      <t>ssion factor (kgCO</t>
    </r>
    <r>
      <rPr>
        <b/>
        <vertAlign val="subscript"/>
        <sz val="10"/>
        <color theme="1"/>
        <rFont val="Arial"/>
        <family val="2"/>
        <scheme val="major"/>
      </rPr>
      <t>2</t>
    </r>
    <r>
      <rPr>
        <b/>
        <sz val="10"/>
        <color theme="1"/>
        <rFont val="Arial"/>
        <family val="2"/>
        <scheme val="major"/>
      </rPr>
      <t>-e/GJ)</t>
    </r>
  </si>
  <si>
    <t>Fuel Type</t>
  </si>
  <si>
    <t>Metro</t>
  </si>
  <si>
    <t>Non-Metro</t>
  </si>
  <si>
    <t>Metro Scope 3 Total</t>
  </si>
  <si>
    <t>Non-Metro Scope 3 Total</t>
  </si>
  <si>
    <t>Original Unit</t>
  </si>
  <si>
    <r>
      <t>Diesel - emission factor kg CO</t>
    </r>
    <r>
      <rPr>
        <b/>
        <vertAlign val="subscript"/>
        <sz val="10"/>
        <color theme="1"/>
        <rFont val="Arial"/>
        <family val="2"/>
        <scheme val="minor"/>
      </rPr>
      <t>2</t>
    </r>
    <r>
      <rPr>
        <b/>
        <sz val="10"/>
        <color theme="1"/>
        <rFont val="Arial"/>
        <family val="2"/>
        <scheme val="minor"/>
      </rPr>
      <t>-e/GJ</t>
    </r>
  </si>
  <si>
    <t>Full Fuel Cycle Total</t>
  </si>
  <si>
    <t>Table 4a</t>
  </si>
  <si>
    <t>Table 5a</t>
  </si>
  <si>
    <t>Table 6a</t>
  </si>
  <si>
    <t>Whole Building</t>
  </si>
  <si>
    <t>Coal</t>
  </si>
  <si>
    <t>Table 7</t>
  </si>
  <si>
    <t>Metro / Non-metro</t>
  </si>
  <si>
    <t>Division A - Agriculture, Forestry and Fishing</t>
  </si>
  <si>
    <t>Division B - Mining</t>
  </si>
  <si>
    <t>Division C - Manufacturing</t>
  </si>
  <si>
    <t>Division D - Electricity, Gas and Water Supply</t>
  </si>
  <si>
    <t>Division E - Construction</t>
  </si>
  <si>
    <t>Division F - Wholesale Trade</t>
  </si>
  <si>
    <t>Division G - Retail Trade</t>
  </si>
  <si>
    <t>Division H - Accommodation, Cafes and Restaurants</t>
  </si>
  <si>
    <t>Division I - Transport and Storage</t>
  </si>
  <si>
    <t>Division J - Communication Services</t>
  </si>
  <si>
    <t>Division K - Finance and Insurance</t>
  </si>
  <si>
    <t>Division L - Property and Business Services</t>
  </si>
  <si>
    <t>Division M - Government Administration and Defence</t>
  </si>
  <si>
    <t>Division N - Education</t>
  </si>
  <si>
    <t>Division O - Health and Community Services</t>
  </si>
  <si>
    <t>Division P - Cultural and Recreational Services</t>
  </si>
  <si>
    <t>Division Q - Personal and Other Services</t>
  </si>
  <si>
    <t>Mixed Use</t>
  </si>
  <si>
    <t>Unknown</t>
  </si>
  <si>
    <t>Baseline period start date</t>
  </si>
  <si>
    <t>Baseline period end date</t>
  </si>
  <si>
    <t>Building description</t>
  </si>
  <si>
    <t>Industry</t>
  </si>
  <si>
    <t>Primary building use</t>
  </si>
  <si>
    <t>Building Name</t>
  </si>
  <si>
    <t>Street Address</t>
  </si>
  <si>
    <t>City or Suburb</t>
  </si>
  <si>
    <t>PostCode</t>
  </si>
  <si>
    <t>State / territory</t>
  </si>
  <si>
    <t>Principal building types are classified according to the commercial activities, which are types of business, commerce, or function carried on within each building'</t>
  </si>
  <si>
    <t>Functional space 1</t>
  </si>
  <si>
    <t>Description</t>
  </si>
  <si>
    <t>Duration of occupation within performance period</t>
  </si>
  <si>
    <t>Functional space 2</t>
  </si>
  <si>
    <t>Functional space 3</t>
  </si>
  <si>
    <t>Functional space 4</t>
  </si>
  <si>
    <t>Functional space 5</t>
  </si>
  <si>
    <t>Functional space 6</t>
  </si>
  <si>
    <t>Functional space 7</t>
  </si>
  <si>
    <t>Functional space 8</t>
  </si>
  <si>
    <t>Functional space 9</t>
  </si>
  <si>
    <t>Functional space 10</t>
  </si>
  <si>
    <t>Functional space 11</t>
  </si>
  <si>
    <t>Functional space 12</t>
  </si>
  <si>
    <t>Functional space 13</t>
  </si>
  <si>
    <t>Functional space 14</t>
  </si>
  <si>
    <t>Functional space 15</t>
  </si>
  <si>
    <t>Supporting evidence</t>
  </si>
  <si>
    <t>Percentage improvement</t>
  </si>
  <si>
    <t>Source</t>
  </si>
  <si>
    <t>Energy consumption (GJ)</t>
  </si>
  <si>
    <r>
      <t>Coal - emission factor (k</t>
    </r>
    <r>
      <rPr>
        <b/>
        <sz val="10"/>
        <color theme="1"/>
        <rFont val="Arial"/>
        <family val="2"/>
        <scheme val="major"/>
      </rPr>
      <t>g/CO</t>
    </r>
    <r>
      <rPr>
        <b/>
        <vertAlign val="subscript"/>
        <sz val="10"/>
        <color theme="1"/>
        <rFont val="Arial"/>
        <family val="2"/>
        <scheme val="major"/>
      </rPr>
      <t>2</t>
    </r>
    <r>
      <rPr>
        <b/>
        <sz val="10"/>
        <color theme="1"/>
        <rFont val="Arial"/>
        <family val="2"/>
        <scheme val="major"/>
      </rPr>
      <t>-e/t)</t>
    </r>
  </si>
  <si>
    <r>
      <t>LPG - emission factor (k</t>
    </r>
    <r>
      <rPr>
        <b/>
        <sz val="10"/>
        <color theme="1"/>
        <rFont val="Arial"/>
        <family val="2"/>
        <scheme val="major"/>
      </rPr>
      <t>g/CO</t>
    </r>
    <r>
      <rPr>
        <b/>
        <vertAlign val="subscript"/>
        <sz val="10"/>
        <color theme="1"/>
        <rFont val="Arial"/>
        <family val="2"/>
        <scheme val="major"/>
      </rPr>
      <t>2</t>
    </r>
    <r>
      <rPr>
        <b/>
        <sz val="10"/>
        <color theme="1"/>
        <rFont val="Arial"/>
        <family val="2"/>
        <scheme val="major"/>
      </rPr>
      <t>-e/GJ)</t>
    </r>
  </si>
  <si>
    <t>Typical hours of operation (hours / week)</t>
  </si>
  <si>
    <t>Adjusted hours (hours / week)</t>
  </si>
  <si>
    <t>Adjusted operational variable 1</t>
  </si>
  <si>
    <t>Adjusted operational variable 2</t>
  </si>
  <si>
    <t>Adjusted operational variable 3</t>
  </si>
  <si>
    <t>Cooling degree days</t>
  </si>
  <si>
    <t>Heating degree days</t>
  </si>
  <si>
    <t>Average performer</t>
  </si>
  <si>
    <r>
      <t>Gross building area (m</t>
    </r>
    <r>
      <rPr>
        <vertAlign val="superscript"/>
        <sz val="10"/>
        <rFont val="Arial"/>
        <family val="2"/>
      </rPr>
      <t>2</t>
    </r>
    <r>
      <rPr>
        <sz val="10"/>
        <rFont val="Arial"/>
        <family val="2"/>
      </rPr>
      <t>)</t>
    </r>
  </si>
  <si>
    <t>Total Points Awarded</t>
  </si>
  <si>
    <t>Year 1</t>
  </si>
  <si>
    <t>Year 2</t>
  </si>
  <si>
    <t>Year 3</t>
  </si>
  <si>
    <t>Performance Period</t>
  </si>
  <si>
    <t>Building to be rated</t>
  </si>
  <si>
    <t>End Use</t>
  </si>
  <si>
    <t>Scope</t>
  </si>
  <si>
    <t>Source Item</t>
  </si>
  <si>
    <t>Fuel combusted</t>
  </si>
  <si>
    <t>NGER Item Number</t>
  </si>
  <si>
    <t>Energy Content Factor</t>
  </si>
  <si>
    <t>GJ/unit</t>
  </si>
  <si>
    <t>Natural gas distributed in a pipeline</t>
  </si>
  <si>
    <t>NGER Determination 2012; Schedule 1 - Part 2</t>
  </si>
  <si>
    <t xml:space="preserve">NGER Determination 2012; Schedule 1 - Part 3 </t>
  </si>
  <si>
    <t>Gasoline (other than for use as fuel in an aircraft)</t>
  </si>
  <si>
    <t>NGER Determination 2012; Schedule 1 - Part 4, Division 4.2</t>
  </si>
  <si>
    <t>Liquefied petroleum gas (post-2004 vehicle)</t>
  </si>
  <si>
    <t>Energy Content Factor (GJ/unit)</t>
  </si>
  <si>
    <t>Purchased electricity</t>
  </si>
  <si>
    <t>n/a</t>
  </si>
  <si>
    <t>Solar energy for electricity generation. Energy commodity</t>
  </si>
  <si>
    <t>NGER Determination 2012; Part 6.2</t>
  </si>
  <si>
    <t>Purchased electricity NSW and ACT</t>
  </si>
  <si>
    <t>NGER Determination 2012; Schedule 1 - Part 6</t>
  </si>
  <si>
    <t>Purchased electricity from VIC</t>
  </si>
  <si>
    <t>Purchased electricity from QLD</t>
  </si>
  <si>
    <t>Purchased electricity from SA</t>
  </si>
  <si>
    <t>Purchased electricity from WA</t>
  </si>
  <si>
    <t>Purchased electricity from TAS</t>
  </si>
  <si>
    <t>Purchased electricity from NT</t>
  </si>
  <si>
    <t>Econs</t>
  </si>
  <si>
    <t>Electricity (not from grid). Energy commodity</t>
  </si>
  <si>
    <t>EprodTherm</t>
  </si>
  <si>
    <t>Electricity Production (thermal energy)</t>
  </si>
  <si>
    <t>EprodSolar</t>
  </si>
  <si>
    <t>Electricity Production (solar energy)</t>
  </si>
  <si>
    <t>Input Unit of Measure</t>
  </si>
  <si>
    <t>NGER Emissions Factor</t>
  </si>
  <si>
    <t>Emissions Scope</t>
  </si>
  <si>
    <t>Energy in performance period Year 1 (GJ)</t>
  </si>
  <si>
    <t>Energy in performance period Year 2 (GJ)</t>
  </si>
  <si>
    <t>Energy in performance period Year 3 (GJ)</t>
  </si>
  <si>
    <t>Conversion to GJ</t>
  </si>
  <si>
    <t>Source Item 1</t>
  </si>
  <si>
    <t>Source Item 2</t>
  </si>
  <si>
    <t>Source Item 3</t>
  </si>
  <si>
    <t>Source Item 4</t>
  </si>
  <si>
    <t>Source Item 5</t>
  </si>
  <si>
    <t>Source Item 6</t>
  </si>
  <si>
    <t>Source Item 7</t>
  </si>
  <si>
    <t>Emissions Factor (kg CO2-e / GJ)</t>
  </si>
  <si>
    <t>Black Coal</t>
  </si>
  <si>
    <t>Tonnes</t>
  </si>
  <si>
    <t>Bituminous coal</t>
  </si>
  <si>
    <t>1A</t>
  </si>
  <si>
    <t>Sub-bituminous coal</t>
  </si>
  <si>
    <t>Black Coal (Sub-bituminous)</t>
  </si>
  <si>
    <t>NGER Determination 2012; Schedule 1 - Part 1</t>
  </si>
  <si>
    <t>Diesel Oil (Stationary)</t>
  </si>
  <si>
    <t>Operational variables - Input Data</t>
  </si>
  <si>
    <t>Historical Billing Data - Input Data</t>
  </si>
  <si>
    <t>Adjusted Area</t>
  </si>
  <si>
    <t>Adjusted Hours</t>
  </si>
  <si>
    <t>Scaling Factors</t>
  </si>
  <si>
    <t>Operational Variables</t>
  </si>
  <si>
    <t>Total Emissions Summary (Not Normalised)</t>
  </si>
  <si>
    <t>-----</t>
  </si>
  <si>
    <t>Building Details - Input</t>
  </si>
  <si>
    <t>Period</t>
  </si>
  <si>
    <t>Start date</t>
  </si>
  <si>
    <t>End date</t>
  </si>
  <si>
    <t>Increment</t>
  </si>
  <si>
    <t>Rated Building</t>
  </si>
  <si>
    <t>Step 1 - Peer Group Selection</t>
  </si>
  <si>
    <t>Lighting</t>
  </si>
  <si>
    <t>Total Equipment</t>
  </si>
  <si>
    <t>Domestic Hot Water</t>
  </si>
  <si>
    <t>Other Electrical Processes</t>
  </si>
  <si>
    <t>Space Heating</t>
  </si>
  <si>
    <t>Pool Heating</t>
  </si>
  <si>
    <t>Sterilization Equipment</t>
  </si>
  <si>
    <t>Other Gas Use</t>
  </si>
  <si>
    <t>Emission Factor</t>
  </si>
  <si>
    <t>NORMALISED ENERGY INTENSITY (MJ)/m2</t>
  </si>
  <si>
    <t>NORMALISED ENERGY (GJ)</t>
  </si>
  <si>
    <t>Ventilation</t>
  </si>
  <si>
    <t>Energy Consumption (GJ)</t>
  </si>
  <si>
    <t>Minimum performer</t>
  </si>
  <si>
    <t>Operating variable</t>
  </si>
  <si>
    <t>Annualised Data for Operating Variables</t>
  </si>
  <si>
    <t>Space Cooling</t>
  </si>
  <si>
    <t>End Use Adjustment Factors</t>
  </si>
  <si>
    <t>Building Adjustment Factor</t>
  </si>
  <si>
    <t>NORMALISED AREA (m2)</t>
  </si>
  <si>
    <t>Operational Variables Summary</t>
  </si>
  <si>
    <t>[Select functional use from drop down list]</t>
  </si>
  <si>
    <t>GreenPower</t>
  </si>
  <si>
    <t>Percentage of tenanted floor area</t>
  </si>
  <si>
    <t>minimum performer</t>
  </si>
  <si>
    <t>average performer</t>
  </si>
  <si>
    <t>Greenhouse Gas Emissions Credit - Points Tables</t>
  </si>
  <si>
    <t>Legend:</t>
  </si>
  <si>
    <t>NABERS Energy Certificate Star Rating</t>
  </si>
  <si>
    <t>Year 4</t>
  </si>
  <si>
    <t>Year 5</t>
  </si>
  <si>
    <t>Energy in performance period Year 4 (GJ)</t>
  </si>
  <si>
    <t>Energy in performance period Year 5 (GJ)</t>
  </si>
  <si>
    <t>Baseline</t>
  </si>
  <si>
    <t>Normalised Energy consumption (GJ)</t>
  </si>
  <si>
    <t>Not Required</t>
  </si>
  <si>
    <t>Postcode</t>
  </si>
  <si>
    <t>Weather Station ID</t>
  </si>
  <si>
    <t>Ave CDD</t>
  </si>
  <si>
    <t>Ave HDD</t>
  </si>
  <si>
    <t>Postcode vs Climate Data Matrix</t>
  </si>
  <si>
    <t>Ave CDD and Ave HDD are annual figures for Cooling (Wet bulb - base = 15 degrees) and Heating (Dry bulb - base = 18 degrees) Degree Days, which are drawn from averages of between 1 and 7 years of data</t>
  </si>
  <si>
    <t>Conditional Requirement Achieved?</t>
  </si>
  <si>
    <t>Improvement over Minimum Performer</t>
  </si>
  <si>
    <t>Improvement over Average Performer</t>
  </si>
  <si>
    <t>% Green Power</t>
  </si>
  <si>
    <t>Green</t>
  </si>
  <si>
    <t>Electricity Production (Green Power)</t>
  </si>
  <si>
    <t>Energy in performance period (GJ)</t>
  </si>
  <si>
    <t>TOTAL NORMALISED EMISSIONS without GreenPower (kg CO2-e)</t>
  </si>
  <si>
    <t>TOTAL NORMALISED EMISSIONS with GreenPower (kg CO2-e)</t>
  </si>
  <si>
    <t>TOTAL NORMALISED EMISSIONS INTENSITY without GreenPower (kg CO2-e/m2)</t>
  </si>
  <si>
    <t>Baseline Period</t>
  </si>
  <si>
    <r>
      <t>Greenhouse Gas Emissions Performance with GreenPower (kg.CO</t>
    </r>
    <r>
      <rPr>
        <b/>
        <vertAlign val="subscript"/>
        <sz val="8"/>
        <color theme="2"/>
        <rFont val="Arial"/>
        <family val="2"/>
      </rPr>
      <t>2</t>
    </r>
    <r>
      <rPr>
        <b/>
        <sz val="8"/>
        <color theme="2"/>
        <rFont val="Arial"/>
        <family val="2"/>
      </rPr>
      <t>-e p.a.)</t>
    </r>
  </si>
  <si>
    <r>
      <t>Greenhouse Gas Emissions Performance without GreenPower (kg.CO</t>
    </r>
    <r>
      <rPr>
        <b/>
        <vertAlign val="subscript"/>
        <sz val="8"/>
        <color theme="2"/>
        <rFont val="Arial"/>
        <family val="2"/>
      </rPr>
      <t>2</t>
    </r>
    <r>
      <rPr>
        <b/>
        <sz val="8"/>
        <color theme="2"/>
        <rFont val="Arial"/>
        <family val="2"/>
      </rPr>
      <t>-e p.a.)</t>
    </r>
  </si>
  <si>
    <t>End Use Breakup</t>
  </si>
  <si>
    <t>Step 4 - Determine End Use Adjustments</t>
  </si>
  <si>
    <t>Step 5 - Qualitatively map operational variables with energy end uses</t>
  </si>
  <si>
    <t>Step 7 - Calculate normalised energy and emissions</t>
  </si>
  <si>
    <t>Step 8 - Compare performance against baseline and determine Credit Points</t>
  </si>
  <si>
    <t>Testing Laboratory</t>
  </si>
  <si>
    <t>Gas Fired Co-Gen Plant</t>
  </si>
  <si>
    <t>Commercial Kitchen</t>
  </si>
  <si>
    <t>Adjusted End Use Breakup</t>
  </si>
  <si>
    <t>End Use Adjustments (GJ)</t>
  </si>
  <si>
    <t>Adjusted Energy Consumption (GJ)</t>
  </si>
  <si>
    <t>Combine End Use adjustments into total adjusted energy consumption</t>
  </si>
  <si>
    <t>ADJUSTED TOTAL (GJ)</t>
  </si>
  <si>
    <t>TOTAL ADJUSTMENTS (GJ)</t>
  </si>
  <si>
    <t>Determine End Use adjustments for each energy source and end use</t>
  </si>
  <si>
    <t>Step 3 - Obtain end use break up for each energy source</t>
  </si>
  <si>
    <t>Determine Adjusted End Use breakups for each energy source</t>
  </si>
  <si>
    <t>TOTAL INTENSITY (MJ/m2)</t>
  </si>
  <si>
    <t>Energy Source</t>
  </si>
  <si>
    <t>DISCLAIMER, AUTHORISATION AND ACKNOWLEDGEMENT</t>
  </si>
  <si>
    <t>Option 1(b) - NABERS Energy Base Building</t>
  </si>
  <si>
    <t>Option 1(b) - NABERS Energy Whole Building</t>
  </si>
  <si>
    <t>E.g. GreenPower 10% of electricity supply</t>
  </si>
  <si>
    <t>Step 2 - Gather Historical Energy and Activity Data for the Rated Building</t>
  </si>
  <si>
    <t>Step 6 - Determine End Use Adjustment factors and Building Adjustment Factors</t>
  </si>
  <si>
    <t>Qualitative Analysis to develop End Use vs. Operating Variables Relationship Matrix</t>
  </si>
  <si>
    <t>0 operating emissions</t>
  </si>
  <si>
    <t>Full Fuel Cycle Total (Based project location information)</t>
  </si>
  <si>
    <t>Zero net operating emissions</t>
  </si>
  <si>
    <t>Form Data</t>
  </si>
  <si>
    <t>[Select TRUE where a relationship between two operating variables exists]</t>
  </si>
  <si>
    <t>Adjusted Operational Variable 1</t>
  </si>
  <si>
    <t>Adjusted Operational Variable 2</t>
  </si>
  <si>
    <t>Adjusted Operational Variable 3</t>
  </si>
  <si>
    <t>Duration of operation within performance period (days)*</t>
  </si>
  <si>
    <t>Building Details*</t>
  </si>
  <si>
    <t>Description*</t>
  </si>
  <si>
    <t>Functional Use (for use with Option 1(b) only)*</t>
  </si>
  <si>
    <t>* Columns above listed with an asterisk must be completed for all functional spaces in the building</t>
  </si>
  <si>
    <t>[Answer Yes or No]</t>
  </si>
  <si>
    <t>YES</t>
  </si>
  <si>
    <t>NO</t>
  </si>
  <si>
    <t>Hours of operation (hours / week)*</t>
  </si>
  <si>
    <t>All Compliance Pathways in accordance with Table15.0.3</t>
  </si>
  <si>
    <t>Whole of building emissions</t>
  </si>
  <si>
    <t>Base building emissions only</t>
  </si>
  <si>
    <t>Points available</t>
  </si>
  <si>
    <t>Tenant Engagement in accordance with 15.0.4</t>
  </si>
  <si>
    <t>Compliance pathway A in accordance with 15A NABERS Energy</t>
  </si>
  <si>
    <t>Whole of building NABERS Energy rating</t>
  </si>
  <si>
    <t>Base building NABERS rating</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</si>
  <si>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</si>
  <si>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</si>
  <si>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</si>
  <si>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</si>
  <si>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</si>
  <si>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</si>
  <si>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</si>
  <si>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</si>
  <si>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</si>
  <si>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</si>
  <si>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Support</t>
  </si>
  <si>
    <t xml:space="preserve">Please ensure that you use the most up-to-date version of Green Star calculators They are routinely updated, and using the most current version will make filling in your calculator easier, clearer and more accurate.
This calculator provides an indication of the number of points available in the rating tool. It is not final, and it is only intended for feedback purposes. 
</t>
  </si>
  <si>
    <t>Change Log</t>
  </si>
  <si>
    <t>Green Star - Performance Submission Guidelines Version 1.0</t>
  </si>
  <si>
    <t>Summary of Changes</t>
  </si>
  <si>
    <t>Initial release.</t>
  </si>
  <si>
    <r>
      <t>CO</t>
    </r>
    <r>
      <rPr>
        <b/>
        <vertAlign val="subscript"/>
        <sz val="11"/>
        <color theme="8"/>
        <rFont val="Tahoma"/>
        <family val="2"/>
      </rPr>
      <t>2</t>
    </r>
  </si>
  <si>
    <r>
      <t>CH</t>
    </r>
    <r>
      <rPr>
        <b/>
        <vertAlign val="subscript"/>
        <sz val="11"/>
        <color theme="8"/>
        <rFont val="Tahoma"/>
        <family val="2"/>
      </rPr>
      <t>4</t>
    </r>
  </si>
  <si>
    <r>
      <t>N</t>
    </r>
    <r>
      <rPr>
        <b/>
        <vertAlign val="subscript"/>
        <sz val="10"/>
        <color theme="8"/>
        <rFont val="Tahoma"/>
        <family val="2"/>
      </rPr>
      <t>2</t>
    </r>
    <r>
      <rPr>
        <b/>
        <sz val="10"/>
        <color theme="8"/>
        <rFont val="Calibri"/>
        <family val="2"/>
      </rPr>
      <t>O</t>
    </r>
  </si>
  <si>
    <r>
      <t>Emission Factors (kg CO</t>
    </r>
    <r>
      <rPr>
        <b/>
        <vertAlign val="subscript"/>
        <sz val="11"/>
        <color theme="8"/>
        <rFont val="Arial"/>
        <family val="2"/>
        <scheme val="minor"/>
      </rPr>
      <t>2</t>
    </r>
    <r>
      <rPr>
        <b/>
        <sz val="11"/>
        <color theme="8"/>
        <rFont val="Arial"/>
        <family val="2"/>
        <scheme val="minor"/>
      </rPr>
      <t>e/unit)</t>
    </r>
  </si>
  <si>
    <r>
      <t>Combined Emission Factor (kg CO</t>
    </r>
    <r>
      <rPr>
        <b/>
        <vertAlign val="subscript"/>
        <sz val="11"/>
        <color theme="8"/>
        <rFont val="Arial"/>
        <family val="2"/>
        <scheme val="minor"/>
      </rPr>
      <t>2</t>
    </r>
    <r>
      <rPr>
        <b/>
        <sz val="11"/>
        <color theme="8"/>
        <rFont val="Arial"/>
        <family val="2"/>
        <scheme val="minor"/>
      </rPr>
      <t>e/unit)</t>
    </r>
  </si>
  <si>
    <r>
      <t>CO</t>
    </r>
    <r>
      <rPr>
        <b/>
        <vertAlign val="subscript"/>
        <sz val="11"/>
        <color theme="8"/>
        <rFont val="Arial"/>
        <family val="2"/>
        <scheme val="minor"/>
      </rPr>
      <t>2</t>
    </r>
  </si>
  <si>
    <r>
      <t>CH</t>
    </r>
    <r>
      <rPr>
        <b/>
        <vertAlign val="subscript"/>
        <sz val="11"/>
        <color theme="8"/>
        <rFont val="Arial"/>
        <family val="2"/>
        <scheme val="minor"/>
      </rPr>
      <t>4</t>
    </r>
  </si>
  <si>
    <r>
      <t>N</t>
    </r>
    <r>
      <rPr>
        <b/>
        <vertAlign val="subscript"/>
        <sz val="11"/>
        <color theme="8"/>
        <rFont val="Arial"/>
        <family val="2"/>
        <scheme val="minor"/>
      </rPr>
      <t>2</t>
    </r>
    <r>
      <rPr>
        <b/>
        <sz val="11"/>
        <color theme="8"/>
        <rFont val="Arial"/>
        <family val="2"/>
        <scheme val="minor"/>
      </rPr>
      <t>0</t>
    </r>
  </si>
  <si>
    <r>
      <t>Total emissions (</t>
    </r>
    <r>
      <rPr>
        <b/>
        <sz val="10"/>
        <color theme="8"/>
        <rFont val="Arial"/>
        <family val="2"/>
      </rPr>
      <t>kg.CO</t>
    </r>
    <r>
      <rPr>
        <b/>
        <vertAlign val="subscript"/>
        <sz val="8"/>
        <color theme="8"/>
        <rFont val="Arial"/>
        <family val="2"/>
      </rPr>
      <t>2</t>
    </r>
    <r>
      <rPr>
        <b/>
        <sz val="8"/>
        <color theme="8"/>
        <rFont val="Arial"/>
        <family val="2"/>
      </rPr>
      <t>-e p.a.)</t>
    </r>
  </si>
  <si>
    <r>
      <t>Area (m</t>
    </r>
    <r>
      <rPr>
        <b/>
        <vertAlign val="superscript"/>
        <sz val="10"/>
        <color theme="8"/>
        <rFont val="Arial"/>
        <family val="2"/>
      </rPr>
      <t>2</t>
    </r>
    <r>
      <rPr>
        <b/>
        <sz val="10"/>
        <color theme="8"/>
        <rFont val="Arial"/>
        <family val="2"/>
      </rPr>
      <t>)</t>
    </r>
  </si>
  <si>
    <r>
      <t xml:space="preserve">Adjusted </t>
    </r>
    <r>
      <rPr>
        <b/>
        <sz val="10"/>
        <color theme="8"/>
        <rFont val="Arial"/>
        <family val="2"/>
      </rPr>
      <t>area (m</t>
    </r>
    <r>
      <rPr>
        <b/>
        <vertAlign val="superscript"/>
        <sz val="10"/>
        <color theme="8"/>
        <rFont val="Arial"/>
        <family val="2"/>
      </rPr>
      <t>2</t>
    </r>
    <r>
      <rPr>
        <b/>
        <sz val="10"/>
        <color theme="8"/>
        <rFont val="Arial"/>
        <family val="2"/>
      </rPr>
      <t>)</t>
    </r>
  </si>
  <si>
    <r>
      <t>Baseline Emissions Intensity (kG CO</t>
    </r>
    <r>
      <rPr>
        <b/>
        <vertAlign val="subscript"/>
        <sz val="10"/>
        <color theme="2"/>
        <rFont val="Arial"/>
        <family val="2"/>
      </rPr>
      <t>2</t>
    </r>
    <r>
      <rPr>
        <b/>
        <sz val="10"/>
        <color theme="2"/>
        <rFont val="Arial"/>
        <family val="2"/>
      </rPr>
      <t>-e/m</t>
    </r>
    <r>
      <rPr>
        <b/>
        <vertAlign val="superscript"/>
        <sz val="10"/>
        <color theme="2"/>
        <rFont val="Arial"/>
        <family val="2"/>
      </rPr>
      <t>2</t>
    </r>
    <r>
      <rPr>
        <b/>
        <sz val="10"/>
        <color theme="2"/>
        <rFont val="Arial"/>
        <family val="2"/>
      </rPr>
      <t>)</t>
    </r>
  </si>
  <si>
    <r>
      <t>Area (m</t>
    </r>
    <r>
      <rPr>
        <b/>
        <vertAlign val="superscript"/>
        <sz val="10"/>
        <color theme="8"/>
        <rFont val="Arial"/>
        <family val="2"/>
      </rPr>
      <t>2</t>
    </r>
    <r>
      <rPr>
        <b/>
        <sz val="10"/>
        <color theme="8"/>
        <rFont val="Arial"/>
        <family val="2"/>
      </rPr>
      <t>)*</t>
    </r>
  </si>
  <si>
    <t>Please enter the project's Green Star number.</t>
  </si>
  <si>
    <t>15D Longitudinal Benchmarking</t>
  </si>
  <si>
    <t>HISTORICAL BASELINE FROM THE BUILDING SEEKING GREEN STAR CERTIFICATION</t>
  </si>
  <si>
    <t>15C LONGITUDINAL BENCHMARKING - CALCULATION</t>
  </si>
  <si>
    <t>Calculator Release</t>
  </si>
  <si>
    <t>Green Star - Performance Submission Guidelines Version 1.1</t>
  </si>
  <si>
    <t>Step 9 - Tenant Engagement - Input Data (where a emission for the building is Base Building only)</t>
  </si>
  <si>
    <t>Tenant 1</t>
  </si>
  <si>
    <t>Tenant Engagement Pathway</t>
  </si>
  <si>
    <t>See 15.0.4 for details on theTenant Engagement Pathway</t>
  </si>
  <si>
    <t>Tenant name</t>
  </si>
  <si>
    <t>Area (m2)</t>
  </si>
  <si>
    <t>Space use or type</t>
  </si>
  <si>
    <t>Hours of Operation</t>
  </si>
  <si>
    <t>Tenant 2</t>
  </si>
  <si>
    <t>Tenant 3</t>
  </si>
  <si>
    <t>Tenant 4</t>
  </si>
  <si>
    <t>Tenant 5</t>
  </si>
  <si>
    <r>
      <t>Total engaged tenanted area  (m</t>
    </r>
    <r>
      <rPr>
        <b/>
        <vertAlign val="superscript"/>
        <sz val="10"/>
        <color theme="1"/>
        <rFont val="Arial"/>
        <family val="2"/>
      </rPr>
      <t>2</t>
    </r>
    <r>
      <rPr>
        <b/>
        <sz val="10"/>
        <color theme="1"/>
        <rFont val="Arial"/>
        <family val="2"/>
      </rPr>
      <t>)</t>
    </r>
  </si>
  <si>
    <t>Percentage of Engaged Tenant Area (%)</t>
  </si>
  <si>
    <t>Points Allocation</t>
  </si>
  <si>
    <t>Points</t>
  </si>
  <si>
    <t>Tenant Engagement</t>
  </si>
  <si>
    <t>Please contact your Technical Coordinator if more cells area required.</t>
  </si>
  <si>
    <t>NABERS Energy Tenancy Rating</t>
  </si>
  <si>
    <t>Tenant Collaboration</t>
  </si>
  <si>
    <t>Scope of Emissions Captured in this anlaysis</t>
  </si>
  <si>
    <t>Please define whether emissions for the whole building or just the base building have been captured in this analysis. Note: the scope of emissions selected must be aligned with the benchmark for space use type selected in 15D Baseline Tables</t>
  </si>
  <si>
    <t>Relased for Green Star - Performance v1.1,
- Added Scope of Building Rating to 'Building Details' tab
- Added Tenant Engagement Section into the 'Calculation' tab</t>
  </si>
  <si>
    <t>Release 1 - 13/04/2015</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</si>
  <si>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Technical Coordinator will be able to assist with any questions you may have about this process.</t>
  </si>
  <si>
    <t xml:space="preserve">Please ensure to reference the Green Star - Performance v1.1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submission.
For any queries or additional information, please contact your project's GBCA Technical Coordinator. </t>
  </si>
  <si>
    <t>Release 1 - 08/04/2016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</si>
</sst>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0_);_(* \(#,##0.00\);_(* &quot;-&quot;??_);_(@_)"/>
    <numFmt numFmtId="165" formatCode="0.0"/>
    <numFmt numFmtId="166" formatCode="[$-C09]dd\-mmmm\-yyyy;@"/>
    <numFmt numFmtId="167" formatCode="_(&quot;$&quot;* #,##0.00_);_(&quot;$&quot;* \(#,##0.00\);_(&quot;$&quot;* &quot;-&quot;??_);_(@_)"/>
    <numFmt numFmtId="168" formatCode="_-* #,##0.0_-;\-* #,##0.0_-;_-* &quot;-&quot;??_-;_-@_-"/>
    <numFmt numFmtId="169" formatCode="dd/mm/yyyy"/>
    <numFmt numFmtId="170" formatCode="#,##0.0000000000"/>
    <numFmt numFmtId="171" formatCode="0.00000"/>
    <numFmt numFmtId="172" formatCode="#,##0.0"/>
    <numFmt numFmtId="173" formatCode="0.0%"/>
    <numFmt numFmtId="174" formatCode="#,##0.0000"/>
    <numFmt numFmtId="175" formatCode="0.00_)"/>
    <numFmt numFmtId="176" formatCode="[$-C09]dd\-mmm\-yy;@"/>
  </numFmts>
  <fonts count="116">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sz val="10"/>
      <color theme="1"/>
      <name val="Arial"/>
      <family val="2"/>
      <scheme val="minor"/>
    </font>
    <font>
      <sz val="11"/>
      <color indexed="8"/>
      <name val="Calibri"/>
      <family val="2"/>
    </font>
    <font>
      <sz val="10"/>
      <color indexed="8"/>
      <name val="Arial"/>
      <family val="2"/>
    </font>
    <font>
      <b/>
      <sz val="10"/>
      <name val="Arial"/>
      <family val="2"/>
    </font>
    <font>
      <b/>
      <sz val="10"/>
      <color theme="1"/>
      <name val="Arial"/>
      <family val="2"/>
      <scheme val="minor"/>
    </font>
    <font>
      <i/>
      <sz val="10"/>
      <color theme="1"/>
      <name val="Arial"/>
      <family val="2"/>
      <scheme val="minor"/>
    </font>
    <font>
      <b/>
      <sz val="8"/>
      <name val="Arial"/>
      <family val="2"/>
    </font>
    <font>
      <b/>
      <sz val="10"/>
      <color rgb="FF0070C0"/>
      <name val="Arial"/>
      <family val="2"/>
      <scheme val="minor"/>
    </font>
    <font>
      <sz val="10"/>
      <color rgb="FF0070C0"/>
      <name val="Arial"/>
      <family val="2"/>
      <scheme val="minor"/>
    </font>
    <font>
      <b/>
      <sz val="10"/>
      <color theme="9" tint="-0.249977111117893"/>
      <name val="Arial"/>
      <family val="2"/>
      <scheme val="minor"/>
    </font>
    <font>
      <sz val="8"/>
      <color rgb="FF0070C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8"/>
      <name val="Arial"/>
      <family val="2"/>
    </font>
    <font>
      <sz val="11"/>
      <color indexed="60"/>
      <name val="Calibri"/>
      <family val="2"/>
    </font>
    <font>
      <sz val="10"/>
      <name val="Trebuchet MS"/>
      <family val="2"/>
    </font>
    <font>
      <sz val="11"/>
      <color theme="1"/>
      <name val="Arial"/>
      <family val="2"/>
    </font>
    <font>
      <b/>
      <sz val="11"/>
      <color indexed="63"/>
      <name val="Calibri"/>
      <family val="2"/>
    </font>
    <font>
      <sz val="11"/>
      <color indexed="23"/>
      <name val="Arial"/>
      <family val="2"/>
    </font>
    <font>
      <sz val="10"/>
      <name val="Geneva"/>
    </font>
    <font>
      <b/>
      <sz val="18"/>
      <color indexed="56"/>
      <name val="Cambria"/>
      <family val="2"/>
    </font>
    <font>
      <b/>
      <sz val="11"/>
      <color indexed="8"/>
      <name val="Calibri"/>
      <family val="2"/>
    </font>
    <font>
      <sz val="11"/>
      <color indexed="10"/>
      <name val="Calibri"/>
      <family val="2"/>
    </font>
    <font>
      <b/>
      <sz val="11"/>
      <color theme="1"/>
      <name val="Arial"/>
      <family val="2"/>
      <scheme val="minor"/>
    </font>
    <font>
      <sz val="10"/>
      <color theme="9" tint="-0.249977111117893"/>
      <name val="Arial"/>
      <family val="2"/>
      <scheme val="minor"/>
    </font>
    <font>
      <sz val="10"/>
      <name val="Arial"/>
      <family val="2"/>
      <scheme val="minor"/>
    </font>
    <font>
      <sz val="12"/>
      <color theme="1"/>
      <name val="Arial"/>
      <family val="2"/>
      <scheme val="minor"/>
    </font>
    <font>
      <u/>
      <sz val="10"/>
      <color theme="10"/>
      <name val="Arial"/>
      <family val="2"/>
    </font>
    <font>
      <i/>
      <u/>
      <sz val="10"/>
      <color theme="10"/>
      <name val="Arial"/>
      <family val="2"/>
    </font>
    <font>
      <b/>
      <sz val="10"/>
      <name val="Arial"/>
      <family val="2"/>
      <scheme val="minor"/>
    </font>
    <font>
      <b/>
      <sz val="10"/>
      <color indexed="8"/>
      <name val="Arial"/>
      <family val="2"/>
    </font>
    <font>
      <b/>
      <sz val="10"/>
      <color theme="1"/>
      <name val="Arial"/>
      <family val="2"/>
      <scheme val="major"/>
    </font>
    <font>
      <b/>
      <vertAlign val="subscript"/>
      <sz val="10"/>
      <color theme="1"/>
      <name val="Arial"/>
      <family val="2"/>
      <scheme val="major"/>
    </font>
    <font>
      <sz val="9"/>
      <color indexed="81"/>
      <name val="Tahoma"/>
      <family val="2"/>
    </font>
    <font>
      <b/>
      <vertAlign val="subscript"/>
      <sz val="10"/>
      <color theme="1"/>
      <name val="Arial"/>
      <family val="2"/>
      <scheme val="minor"/>
    </font>
    <font>
      <sz val="8"/>
      <color theme="1"/>
      <name val="Arial"/>
      <family val="2"/>
      <scheme val="minor"/>
    </font>
    <font>
      <b/>
      <u/>
      <sz val="10"/>
      <name val="Arial"/>
      <family val="2"/>
      <scheme val="minor"/>
    </font>
    <font>
      <b/>
      <sz val="10"/>
      <color theme="0"/>
      <name val="Arial"/>
      <family val="2"/>
    </font>
    <font>
      <vertAlign val="superscript"/>
      <sz val="10"/>
      <name val="Arial"/>
      <family val="2"/>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i/>
      <sz val="10"/>
      <color indexed="8"/>
      <name val="Arial"/>
      <family val="2"/>
    </font>
    <font>
      <i/>
      <sz val="10"/>
      <name val="Arial"/>
      <family val="2"/>
      <scheme val="minor"/>
    </font>
    <font>
      <sz val="12"/>
      <name val="Arial MT"/>
    </font>
    <font>
      <b/>
      <i/>
      <sz val="16"/>
      <name val="Helv"/>
    </font>
    <font>
      <b/>
      <sz val="9"/>
      <color indexed="81"/>
      <name val="Tahoma"/>
      <family val="2"/>
    </font>
    <font>
      <b/>
      <vertAlign val="subscript"/>
      <sz val="8"/>
      <color theme="2"/>
      <name val="Arial"/>
      <family val="2"/>
    </font>
    <font>
      <b/>
      <sz val="8"/>
      <color theme="2"/>
      <name val="Arial"/>
      <family val="2"/>
    </font>
    <font>
      <sz val="10"/>
      <color theme="1"/>
      <name val="Arial"/>
      <family val="2"/>
    </font>
    <font>
      <b/>
      <sz val="12"/>
      <color theme="0"/>
      <name val="Arial"/>
      <family val="2"/>
      <scheme val="minor"/>
    </font>
    <font>
      <b/>
      <sz val="10"/>
      <color theme="0"/>
      <name val="Arial"/>
      <family val="2"/>
      <scheme val="minor"/>
    </font>
    <font>
      <i/>
      <sz val="10"/>
      <color theme="1"/>
      <name val="Arial"/>
      <family val="2"/>
    </font>
    <font>
      <b/>
      <sz val="10"/>
      <color theme="1"/>
      <name val="Arial"/>
      <family val="2"/>
    </font>
    <font>
      <i/>
      <sz val="10"/>
      <color rgb="FFFF0000"/>
      <name val="Arial"/>
      <family val="2"/>
      <scheme val="minor"/>
    </font>
    <font>
      <sz val="8"/>
      <color indexed="81"/>
      <name val="Tahoma"/>
      <family val="2"/>
    </font>
    <font>
      <b/>
      <i/>
      <sz val="10"/>
      <color theme="1"/>
      <name val="Arial"/>
      <family val="2"/>
      <scheme val="minor"/>
    </font>
    <font>
      <b/>
      <i/>
      <sz val="10"/>
      <color theme="0"/>
      <name val="Arial"/>
      <family val="2"/>
      <scheme val="minor"/>
    </font>
    <font>
      <sz val="10"/>
      <name val="Verdana"/>
      <family val="2"/>
    </font>
    <font>
      <b/>
      <sz val="14"/>
      <color theme="0"/>
      <name val="Arial"/>
      <family val="2"/>
    </font>
    <font>
      <b/>
      <sz val="10"/>
      <color theme="8"/>
      <name val="Arial"/>
      <family val="2"/>
      <scheme val="minor"/>
    </font>
    <font>
      <b/>
      <vertAlign val="subscript"/>
      <sz val="11"/>
      <color theme="8"/>
      <name val="Tahoma"/>
      <family val="2"/>
    </font>
    <font>
      <b/>
      <vertAlign val="subscript"/>
      <sz val="10"/>
      <color theme="8"/>
      <name val="Tahoma"/>
      <family val="2"/>
    </font>
    <font>
      <b/>
      <sz val="10"/>
      <color theme="8"/>
      <name val="Calibri"/>
      <family val="2"/>
    </font>
    <font>
      <b/>
      <vertAlign val="subscript"/>
      <sz val="11"/>
      <color theme="8"/>
      <name val="Arial"/>
      <family val="2"/>
      <scheme val="minor"/>
    </font>
    <font>
      <b/>
      <sz val="11"/>
      <color theme="8"/>
      <name val="Arial"/>
      <family val="2"/>
      <scheme val="minor"/>
    </font>
    <font>
      <sz val="10"/>
      <color theme="8"/>
      <name val="Arial"/>
      <family val="2"/>
      <scheme val="minor"/>
    </font>
    <font>
      <b/>
      <sz val="10"/>
      <color theme="8"/>
      <name val="Arial"/>
      <family val="2"/>
    </font>
    <font>
      <b/>
      <vertAlign val="superscript"/>
      <sz val="10"/>
      <color theme="8"/>
      <name val="Arial"/>
      <family val="2"/>
    </font>
    <font>
      <b/>
      <vertAlign val="subscript"/>
      <sz val="8"/>
      <color theme="8"/>
      <name val="Arial"/>
      <family val="2"/>
    </font>
    <font>
      <b/>
      <sz val="8"/>
      <color theme="8"/>
      <name val="Arial"/>
      <family val="2"/>
    </font>
    <font>
      <b/>
      <sz val="10"/>
      <color theme="2"/>
      <name val="Arial"/>
      <family val="2"/>
      <scheme val="minor"/>
    </font>
    <font>
      <sz val="10"/>
      <color theme="2"/>
      <name val="Arial"/>
      <family val="2"/>
      <scheme val="minor"/>
    </font>
    <font>
      <sz val="10"/>
      <color theme="2"/>
      <name val="Arial"/>
      <family val="2"/>
    </font>
    <font>
      <b/>
      <vertAlign val="subscript"/>
      <sz val="10"/>
      <color theme="2"/>
      <name val="Arial"/>
      <family val="2"/>
    </font>
    <font>
      <b/>
      <sz val="10"/>
      <color theme="2"/>
      <name val="Arial"/>
      <family val="2"/>
    </font>
    <font>
      <b/>
      <vertAlign val="superscript"/>
      <sz val="10"/>
      <color theme="2"/>
      <name val="Arial"/>
      <family val="2"/>
    </font>
    <font>
      <sz val="14"/>
      <name val="Arial"/>
      <family val="2"/>
      <scheme val="minor"/>
    </font>
    <font>
      <b/>
      <sz val="14"/>
      <color theme="0"/>
      <name val="Arial"/>
      <family val="2"/>
      <scheme val="minor"/>
    </font>
    <font>
      <b/>
      <vertAlign val="superscript"/>
      <sz val="10"/>
      <color theme="1"/>
      <name val="Arial"/>
      <family val="2"/>
    </font>
  </fonts>
  <fills count="6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505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bgColor indexed="64"/>
      </patternFill>
    </fill>
    <fill>
      <patternFill patternType="solid">
        <fgColor theme="7"/>
        <bgColor indexed="64"/>
      </patternFill>
    </fill>
    <fill>
      <patternFill patternType="solid">
        <fgColor theme="9" tint="0.79998168889431442"/>
        <bgColor indexed="64"/>
      </patternFill>
    </fill>
    <fill>
      <patternFill patternType="solid">
        <fgColor rgb="FF000000"/>
        <bgColor indexed="64"/>
      </patternFill>
    </fill>
  </fills>
  <borders count="8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auto="1"/>
      </top>
      <bottom style="thin">
        <color indexed="64"/>
      </bottom>
      <diagonal/>
    </border>
    <border>
      <left/>
      <right style="hair">
        <color indexed="64"/>
      </right>
      <top style="thin">
        <color indexed="64"/>
      </top>
      <bottom style="thin">
        <color indexed="64"/>
      </bottom>
      <diagonal/>
    </border>
  </borders>
  <cellStyleXfs count="2238">
    <xf numFmtId="0" fontId="0" fillId="0" borderId="0"/>
    <xf numFmtId="43"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0" fontId="15" fillId="0" borderId="0"/>
    <xf numFmtId="0" fontId="13" fillId="0" borderId="0"/>
    <xf numFmtId="0" fontId="12" fillId="0" borderId="0"/>
    <xf numFmtId="0" fontId="17" fillId="0" borderId="0"/>
    <xf numFmtId="0" fontId="13" fillId="0" borderId="0"/>
    <xf numFmtId="0" fontId="13" fillId="0" borderId="0"/>
    <xf numFmtId="0" fontId="15" fillId="0" borderId="0"/>
    <xf numFmtId="0" fontId="13"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0" fontId="13" fillId="0" borderId="0"/>
    <xf numFmtId="166" fontId="13" fillId="0" borderId="0"/>
    <xf numFmtId="166" fontId="16" fillId="5" borderId="0" applyNumberFormat="0" applyBorder="0" applyAlignment="0" applyProtection="0"/>
    <xf numFmtId="166" fontId="16" fillId="6" borderId="0" applyNumberFormat="0" applyBorder="0" applyAlignment="0" applyProtection="0"/>
    <xf numFmtId="166" fontId="16" fillId="7" borderId="0" applyNumberFormat="0" applyBorder="0" applyAlignment="0" applyProtection="0"/>
    <xf numFmtId="166" fontId="16" fillId="8" borderId="0" applyNumberFormat="0" applyBorder="0" applyAlignment="0" applyProtection="0"/>
    <xf numFmtId="166" fontId="16" fillId="9" borderId="0" applyNumberFormat="0" applyBorder="0" applyAlignment="0" applyProtection="0"/>
    <xf numFmtId="166" fontId="16" fillId="10" borderId="0" applyNumberFormat="0" applyBorder="0" applyAlignment="0" applyProtection="0"/>
    <xf numFmtId="166" fontId="16" fillId="11" borderId="0" applyNumberFormat="0" applyBorder="0" applyAlignment="0" applyProtection="0"/>
    <xf numFmtId="166" fontId="16" fillId="12" borderId="0" applyNumberFormat="0" applyBorder="0" applyAlignment="0" applyProtection="0"/>
    <xf numFmtId="166" fontId="16" fillId="13" borderId="0" applyNumberFormat="0" applyBorder="0" applyAlignment="0" applyProtection="0"/>
    <xf numFmtId="166" fontId="16" fillId="8" borderId="0" applyNumberFormat="0" applyBorder="0" applyAlignment="0" applyProtection="0"/>
    <xf numFmtId="166" fontId="16" fillId="11" borderId="0" applyNumberFormat="0" applyBorder="0" applyAlignment="0" applyProtection="0"/>
    <xf numFmtId="166" fontId="16" fillId="14" borderId="0" applyNumberFormat="0" applyBorder="0" applyAlignment="0" applyProtection="0"/>
    <xf numFmtId="166" fontId="26" fillId="15" borderId="0" applyNumberFormat="0" applyBorder="0" applyAlignment="0" applyProtection="0"/>
    <xf numFmtId="166" fontId="26" fillId="12" borderId="0" applyNumberFormat="0" applyBorder="0" applyAlignment="0" applyProtection="0"/>
    <xf numFmtId="166" fontId="26" fillId="13" borderId="0" applyNumberFormat="0" applyBorder="0" applyAlignment="0" applyProtection="0"/>
    <xf numFmtId="166" fontId="26" fillId="16" borderId="0" applyNumberFormat="0" applyBorder="0" applyAlignment="0" applyProtection="0"/>
    <xf numFmtId="166" fontId="26" fillId="17" borderId="0" applyNumberFormat="0" applyBorder="0" applyAlignment="0" applyProtection="0"/>
    <xf numFmtId="166" fontId="26" fillId="18" borderId="0" applyNumberFormat="0" applyBorder="0" applyAlignment="0" applyProtection="0"/>
    <xf numFmtId="166" fontId="26" fillId="19" borderId="0" applyNumberFormat="0" applyBorder="0" applyAlignment="0" applyProtection="0"/>
    <xf numFmtId="166" fontId="26" fillId="20" borderId="0" applyNumberFormat="0" applyBorder="0" applyAlignment="0" applyProtection="0"/>
    <xf numFmtId="166" fontId="26" fillId="21" borderId="0" applyNumberFormat="0" applyBorder="0" applyAlignment="0" applyProtection="0"/>
    <xf numFmtId="166" fontId="26" fillId="16" borderId="0" applyNumberFormat="0" applyBorder="0" applyAlignment="0" applyProtection="0"/>
    <xf numFmtId="166" fontId="26" fillId="17" borderId="0" applyNumberFormat="0" applyBorder="0" applyAlignment="0" applyProtection="0"/>
    <xf numFmtId="166" fontId="26" fillId="22" borderId="0" applyNumberFormat="0" applyBorder="0" applyAlignment="0" applyProtection="0"/>
    <xf numFmtId="166" fontId="27" fillId="6" borderId="0" applyNumberFormat="0" applyBorder="0" applyAlignment="0" applyProtection="0"/>
    <xf numFmtId="166" fontId="28" fillId="23" borderId="4" applyNumberFormat="0" applyAlignment="0" applyProtection="0"/>
    <xf numFmtId="166" fontId="29" fillId="24" borderId="5" applyNumberFormat="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167" fontId="1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166" fontId="30" fillId="0" borderId="0" applyNumberFormat="0" applyFill="0" applyBorder="0" applyAlignment="0" applyProtection="0"/>
    <xf numFmtId="166" fontId="31" fillId="7" borderId="0" applyNumberFormat="0" applyBorder="0" applyAlignment="0" applyProtection="0"/>
    <xf numFmtId="166" fontId="32" fillId="0" borderId="6" applyNumberFormat="0" applyFill="0" applyAlignment="0" applyProtection="0"/>
    <xf numFmtId="166" fontId="33" fillId="0" borderId="7" applyNumberFormat="0" applyFill="0" applyAlignment="0" applyProtection="0"/>
    <xf numFmtId="166" fontId="34" fillId="0" borderId="8" applyNumberFormat="0" applyFill="0" applyAlignment="0" applyProtection="0"/>
    <xf numFmtId="166" fontId="21" fillId="0" borderId="0" applyFill="0" applyBorder="0">
      <alignment vertical="center"/>
    </xf>
    <xf numFmtId="166" fontId="34" fillId="0" borderId="0" applyNumberFormat="0" applyFill="0" applyBorder="0" applyAlignment="0" applyProtection="0"/>
    <xf numFmtId="166" fontId="35" fillId="10" borderId="4" applyNumberFormat="0" applyAlignment="0" applyProtection="0"/>
    <xf numFmtId="166" fontId="36" fillId="0" borderId="9" applyNumberFormat="0" applyFill="0" applyAlignment="0" applyProtection="0"/>
    <xf numFmtId="166" fontId="37" fillId="25" borderId="0">
      <alignment horizontal="center"/>
    </xf>
    <xf numFmtId="166" fontId="38" fillId="26" borderId="0" applyNumberFormat="0" applyBorder="0" applyAlignment="0" applyProtection="0"/>
    <xf numFmtId="166" fontId="12" fillId="0" borderId="0"/>
    <xf numFmtId="0" fontId="15" fillId="0" borderId="0"/>
    <xf numFmtId="166" fontId="13" fillId="0" borderId="0"/>
    <xf numFmtId="0" fontId="39" fillId="0" borderId="0"/>
    <xf numFmtId="0" fontId="17" fillId="0" borderId="0"/>
    <xf numFmtId="0" fontId="17" fillId="0" borderId="0"/>
    <xf numFmtId="0" fontId="17" fillId="0" borderId="0"/>
    <xf numFmtId="0" fontId="12" fillId="0" borderId="0"/>
    <xf numFmtId="0" fontId="12" fillId="0" borderId="0"/>
    <xf numFmtId="0" fontId="12" fillId="0" borderId="0"/>
    <xf numFmtId="0" fontId="12" fillId="0" borderId="0"/>
    <xf numFmtId="0" fontId="13" fillId="0" borderId="0"/>
    <xf numFmtId="166" fontId="13" fillId="0" borderId="0"/>
    <xf numFmtId="166" fontId="12" fillId="0" borderId="0"/>
    <xf numFmtId="166" fontId="12" fillId="0" borderId="0"/>
    <xf numFmtId="166" fontId="12" fillId="0" borderId="0"/>
    <xf numFmtId="166" fontId="17" fillId="0" borderId="0"/>
    <xf numFmtId="166" fontId="13" fillId="0" borderId="0"/>
    <xf numFmtId="166" fontId="17" fillId="0" borderId="0"/>
    <xf numFmtId="166" fontId="13" fillId="0" borderId="0"/>
    <xf numFmtId="0" fontId="12" fillId="0" borderId="0"/>
    <xf numFmtId="0" fontId="12" fillId="0" borderId="0"/>
    <xf numFmtId="166" fontId="12" fillId="0" borderId="0"/>
    <xf numFmtId="0" fontId="12" fillId="0" borderId="0"/>
    <xf numFmtId="166" fontId="12" fillId="0" borderId="0"/>
    <xf numFmtId="0" fontId="12" fillId="0" borderId="0"/>
    <xf numFmtId="166" fontId="17" fillId="0" borderId="0">
      <alignment vertical="top"/>
    </xf>
    <xf numFmtId="166" fontId="17" fillId="0" borderId="0">
      <alignment vertical="top"/>
    </xf>
    <xf numFmtId="0" fontId="12" fillId="0" borderId="0"/>
    <xf numFmtId="166" fontId="17" fillId="0" borderId="0">
      <alignment vertical="top"/>
    </xf>
    <xf numFmtId="166" fontId="17" fillId="0" borderId="0">
      <alignment vertical="top"/>
    </xf>
    <xf numFmtId="166" fontId="13" fillId="0" borderId="0">
      <alignment wrapText="1"/>
    </xf>
    <xf numFmtId="166" fontId="17" fillId="0" borderId="0">
      <alignment vertical="top"/>
    </xf>
    <xf numFmtId="166" fontId="13" fillId="0" borderId="0">
      <alignment wrapText="1"/>
    </xf>
    <xf numFmtId="166" fontId="40" fillId="0" borderId="0"/>
    <xf numFmtId="166" fontId="13" fillId="0" borderId="0"/>
    <xf numFmtId="166" fontId="13" fillId="0" borderId="0"/>
    <xf numFmtId="166" fontId="13" fillId="0" borderId="0"/>
    <xf numFmtId="166" fontId="15" fillId="0" borderId="0"/>
    <xf numFmtId="166" fontId="13" fillId="27" borderId="10"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0" fontId="12" fillId="2" borderId="1" applyNumberFormat="0" applyFont="0" applyAlignment="0" applyProtection="0"/>
    <xf numFmtId="166" fontId="41" fillId="23" borderId="11" applyNumberFormat="0" applyAlignment="0" applyProtection="0"/>
    <xf numFmtId="9" fontId="13" fillId="0" borderId="0" applyFont="0" applyFill="0" applyBorder="0" applyAlignment="0" applyProtection="0"/>
    <xf numFmtId="9" fontId="4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166" fontId="43" fillId="0" borderId="0"/>
    <xf numFmtId="166" fontId="44" fillId="0" borderId="0" applyNumberFormat="0" applyFill="0" applyBorder="0" applyAlignment="0" applyProtection="0"/>
    <xf numFmtId="166" fontId="45" fillId="0" borderId="12" applyNumberFormat="0" applyFill="0" applyAlignment="0" applyProtection="0"/>
    <xf numFmtId="166" fontId="46" fillId="0" borderId="0" applyNumberFormat="0" applyFill="0" applyBorder="0" applyAlignment="0" applyProtection="0"/>
    <xf numFmtId="43" fontId="15"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6" fontId="11" fillId="0" borderId="0"/>
    <xf numFmtId="166" fontId="17" fillId="0" borderId="0"/>
    <xf numFmtId="166" fontId="11" fillId="0" borderId="0"/>
    <xf numFmtId="166" fontId="11" fillId="0" borderId="0"/>
    <xf numFmtId="166" fontId="11" fillId="0" borderId="0"/>
    <xf numFmtId="166" fontId="11" fillId="0" borderId="0"/>
    <xf numFmtId="166" fontId="13" fillId="0" borderId="0">
      <alignment wrapText="1"/>
    </xf>
    <xf numFmtId="166" fontId="11" fillId="0" borderId="0"/>
    <xf numFmtId="166" fontId="11" fillId="0" borderId="0"/>
    <xf numFmtId="166" fontId="13" fillId="0" borderId="0"/>
    <xf numFmtId="166" fontId="13" fillId="0" borderId="0"/>
    <xf numFmtId="9" fontId="11" fillId="0" borderId="0" applyFont="0" applyFill="0" applyBorder="0" applyAlignment="0" applyProtection="0"/>
    <xf numFmtId="166" fontId="11" fillId="0" borderId="0"/>
    <xf numFmtId="0" fontId="51" fillId="0" borderId="0" applyNumberFormat="0" applyFill="0" applyBorder="0" applyAlignment="0" applyProtection="0">
      <alignment vertical="top"/>
      <protection locked="0"/>
    </xf>
    <xf numFmtId="0" fontId="17" fillId="0" borderId="0"/>
    <xf numFmtId="0" fontId="13"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6" fontId="10" fillId="0" borderId="0"/>
    <xf numFmtId="0" fontId="10" fillId="0" borderId="0"/>
    <xf numFmtId="0" fontId="10" fillId="0" borderId="0"/>
    <xf numFmtId="0" fontId="10" fillId="0" borderId="0"/>
    <xf numFmtId="0" fontId="10" fillId="0" borderId="0"/>
    <xf numFmtId="166" fontId="10" fillId="0" borderId="0"/>
    <xf numFmtId="166" fontId="10" fillId="0" borderId="0"/>
    <xf numFmtId="166"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9" fontId="10" fillId="0" borderId="0" applyFont="0" applyFill="0" applyBorder="0" applyAlignment="0" applyProtection="0"/>
    <xf numFmtId="166" fontId="10" fillId="0" borderId="0"/>
    <xf numFmtId="0" fontId="63" fillId="0" borderId="0" applyNumberFormat="0" applyFill="0" applyBorder="0" applyAlignment="0" applyProtection="0"/>
    <xf numFmtId="0" fontId="64" fillId="0" borderId="17"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31" borderId="20" applyNumberFormat="0" applyAlignment="0" applyProtection="0"/>
    <xf numFmtId="0" fontId="71" fillId="32" borderId="21" applyNumberFormat="0" applyAlignment="0" applyProtection="0"/>
    <xf numFmtId="0" fontId="72" fillId="32" borderId="20" applyNumberFormat="0" applyAlignment="0" applyProtection="0"/>
    <xf numFmtId="0" fontId="73" fillId="0" borderId="22" applyNumberFormat="0" applyFill="0" applyAlignment="0" applyProtection="0"/>
    <xf numFmtId="0" fontId="74" fillId="33" borderId="23"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47" fillId="0" borderId="24" applyNumberFormat="0" applyFill="0" applyAlignment="0" applyProtection="0"/>
    <xf numFmtId="0" fontId="77"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77" fillId="41" borderId="0" applyNumberFormat="0" applyBorder="0" applyAlignment="0" applyProtection="0"/>
    <xf numFmtId="0" fontId="77"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77" fillId="53" borderId="0" applyNumberFormat="0" applyBorder="0" applyAlignment="0" applyProtection="0"/>
    <xf numFmtId="0" fontId="77"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77" fillId="57" borderId="0" applyNumberFormat="0" applyBorder="0" applyAlignment="0" applyProtection="0"/>
    <xf numFmtId="0" fontId="9" fillId="0" borderId="0"/>
    <xf numFmtId="0" fontId="9" fillId="2" borderId="1" applyNumberFormat="0" applyFont="0" applyAlignment="0" applyProtection="0"/>
    <xf numFmtId="9" fontId="15" fillId="0" borderId="0" applyFont="0" applyFill="0" applyBorder="0" applyAlignment="0" applyProtection="0"/>
    <xf numFmtId="0" fontId="8" fillId="0" borderId="0"/>
    <xf numFmtId="9" fontId="15" fillId="0" borderId="0" applyFont="0" applyFill="0" applyBorder="0" applyAlignment="0" applyProtection="0"/>
    <xf numFmtId="0" fontId="8" fillId="0" borderId="0"/>
    <xf numFmtId="0" fontId="7" fillId="0" borderId="0"/>
    <xf numFmtId="0" fontId="7" fillId="2" borderId="1" applyNumberFormat="0" applyFont="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9" fontId="6" fillId="0" borderId="0" applyFont="0" applyFill="0" applyBorder="0" applyAlignment="0" applyProtection="0"/>
    <xf numFmtId="166"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9" fontId="6" fillId="0" borderId="0" applyFont="0" applyFill="0" applyBorder="0" applyAlignment="0" applyProtection="0"/>
    <xf numFmtId="166" fontId="6" fillId="0" borderId="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0" borderId="0"/>
    <xf numFmtId="0" fontId="6" fillId="0" borderId="0"/>
    <xf numFmtId="0" fontId="6" fillId="2" borderId="1" applyNumberFormat="0" applyFont="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43" fontId="5" fillId="0" borderId="0" applyFont="0" applyFill="0" applyBorder="0" applyAlignment="0" applyProtection="0"/>
    <xf numFmtId="0" fontId="80" fillId="25" borderId="0"/>
    <xf numFmtId="175" fontId="81" fillId="0" borderId="0"/>
    <xf numFmtId="0" fontId="13"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9" fontId="5" fillId="0" borderId="0" applyFont="0" applyFill="0" applyBorder="0" applyAlignment="0" applyProtection="0"/>
    <xf numFmtId="166" fontId="5" fillId="0" borderId="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0" borderId="0"/>
    <xf numFmtId="0" fontId="5" fillId="2" borderId="1"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9" fontId="4" fillId="0" borderId="0" applyFont="0" applyFill="0" applyBorder="0" applyAlignment="0" applyProtection="0"/>
    <xf numFmtId="166"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0" borderId="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2" borderId="1"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2" fillId="0" borderId="0"/>
    <xf numFmtId="176" fontId="13" fillId="0" borderId="0"/>
    <xf numFmtId="176" fontId="94" fillId="0" borderId="0"/>
    <xf numFmtId="0" fontId="1" fillId="0" borderId="0"/>
  </cellStyleXfs>
  <cellXfs count="341">
    <xf numFmtId="0" fontId="0" fillId="0" borderId="0" xfId="0"/>
    <xf numFmtId="166" fontId="52" fillId="0" borderId="0" xfId="151" applyNumberFormat="1" applyFont="1" applyAlignment="1" applyProtection="1">
      <alignment vertical="center"/>
    </xf>
    <xf numFmtId="0" fontId="0" fillId="0" borderId="0" xfId="0"/>
    <xf numFmtId="0" fontId="0" fillId="3" borderId="2" xfId="0" applyNumberFormat="1" applyFont="1" applyFill="1" applyBorder="1" applyAlignment="1" applyProtection="1">
      <alignment horizontal="center" vertical="center"/>
    </xf>
    <xf numFmtId="1" fontId="0" fillId="3" borderId="2" xfId="0" applyNumberFormat="1" applyFont="1" applyFill="1" applyBorder="1" applyAlignment="1" applyProtection="1">
      <alignment horizontal="center" vertical="center"/>
    </xf>
    <xf numFmtId="0" fontId="86" fillId="61" borderId="0" xfId="0" applyNumberFormat="1" applyFont="1" applyFill="1" applyBorder="1" applyAlignment="1" applyProtection="1"/>
    <xf numFmtId="0" fontId="87" fillId="62" borderId="2" xfId="0" applyNumberFormat="1" applyFont="1" applyFill="1" applyBorder="1" applyAlignment="1" applyProtection="1">
      <alignment horizontal="center" vertical="center" wrapText="1"/>
    </xf>
    <xf numFmtId="0" fontId="87" fillId="62" borderId="3" xfId="0" applyFont="1" applyFill="1" applyBorder="1" applyAlignment="1" applyProtection="1">
      <alignment vertical="center" wrapText="1"/>
    </xf>
    <xf numFmtId="0" fontId="87" fillId="62" borderId="14" xfId="0" applyFont="1" applyFill="1" applyBorder="1" applyAlignment="1" applyProtection="1">
      <alignment vertical="center" wrapText="1"/>
    </xf>
    <xf numFmtId="0" fontId="0" fillId="0" borderId="0" xfId="0" applyProtection="1"/>
    <xf numFmtId="0" fontId="20" fillId="0" borderId="0" xfId="0" applyFont="1" applyAlignment="1" applyProtection="1">
      <alignment vertical="center"/>
    </xf>
    <xf numFmtId="0" fontId="77" fillId="0" borderId="0" xfId="244" applyFont="1" applyProtection="1"/>
    <xf numFmtId="0" fontId="3" fillId="0" borderId="2" xfId="244" applyFont="1" applyBorder="1" applyProtection="1"/>
    <xf numFmtId="0" fontId="3" fillId="0" borderId="2" xfId="244" applyFont="1" applyBorder="1" applyAlignment="1" applyProtection="1">
      <alignment horizontal="center"/>
    </xf>
    <xf numFmtId="171" fontId="3" fillId="0" borderId="2" xfId="244" applyNumberFormat="1" applyFont="1" applyBorder="1" applyProtection="1"/>
    <xf numFmtId="0" fontId="3" fillId="0" borderId="0" xfId="244" applyFont="1" applyProtection="1"/>
    <xf numFmtId="0" fontId="3" fillId="0" borderId="2" xfId="244" applyFont="1" applyBorder="1" applyAlignment="1" applyProtection="1">
      <alignment horizontal="left"/>
    </xf>
    <xf numFmtId="0" fontId="0" fillId="0" borderId="2" xfId="0" applyNumberFormat="1" applyFont="1" applyFill="1" applyBorder="1" applyAlignment="1" applyProtection="1">
      <alignment horizontal="center"/>
      <protection locked="0"/>
    </xf>
    <xf numFmtId="0" fontId="0" fillId="0" borderId="0" xfId="0" applyBorder="1" applyProtection="1"/>
    <xf numFmtId="0" fontId="23" fillId="0" borderId="0" xfId="0" applyFont="1" applyBorder="1" applyProtection="1"/>
    <xf numFmtId="0" fontId="86" fillId="61" borderId="0" xfId="0" applyFont="1" applyFill="1" applyAlignment="1" applyProtection="1"/>
    <xf numFmtId="0" fontId="0" fillId="0" borderId="0" xfId="0" applyBorder="1" applyAlignment="1" applyProtection="1">
      <alignment vertical="center"/>
    </xf>
    <xf numFmtId="2" fontId="85" fillId="0" borderId="2" xfId="243" applyNumberFormat="1" applyFont="1" applyFill="1" applyBorder="1" applyAlignment="1" applyProtection="1">
      <alignment horizontal="center" vertical="center" wrapText="1"/>
      <protection locked="0"/>
    </xf>
    <xf numFmtId="0" fontId="87" fillId="62" borderId="2" xfId="0" applyFont="1" applyFill="1" applyBorder="1" applyAlignment="1" applyProtection="1">
      <alignment horizontal="center" vertical="center" wrapText="1"/>
    </xf>
    <xf numFmtId="0" fontId="0" fillId="3" borderId="13" xfId="0" applyNumberFormat="1" applyFont="1" applyFill="1" applyBorder="1" applyAlignment="1" applyProtection="1">
      <alignment horizontal="center" vertical="center"/>
    </xf>
    <xf numFmtId="14" fontId="17" fillId="3" borderId="16" xfId="153" applyNumberFormat="1" applyFont="1" applyFill="1" applyBorder="1" applyAlignment="1" applyProtection="1">
      <alignment horizontal="center" vertical="center" wrapText="1"/>
    </xf>
    <xf numFmtId="14" fontId="17" fillId="4" borderId="32" xfId="153" applyNumberFormat="1" applyFont="1" applyFill="1" applyBorder="1" applyAlignment="1" applyProtection="1">
      <alignment horizontal="center" vertical="center" wrapText="1"/>
      <protection locked="0"/>
    </xf>
    <xf numFmtId="0" fontId="0" fillId="0" borderId="0" xfId="0" applyAlignment="1" applyProtection="1">
      <alignment vertical="center"/>
    </xf>
    <xf numFmtId="0" fontId="23" fillId="0" borderId="0" xfId="0" applyFont="1" applyAlignment="1" applyProtection="1">
      <alignment vertical="center"/>
    </xf>
    <xf numFmtId="0" fontId="0" fillId="0" borderId="0" xfId="0" applyFill="1" applyAlignment="1" applyProtection="1">
      <alignment vertical="center"/>
    </xf>
    <xf numFmtId="0" fontId="19" fillId="0" borderId="0" xfId="0" applyFont="1" applyAlignment="1" applyProtection="1">
      <alignment vertical="center"/>
    </xf>
    <xf numFmtId="3" fontId="54" fillId="0" borderId="0" xfId="153" applyNumberFormat="1" applyFont="1" applyFill="1" applyBorder="1" applyAlignment="1" applyProtection="1">
      <alignment horizontal="center" vertical="center" wrapText="1"/>
    </xf>
    <xf numFmtId="0" fontId="23" fillId="0" borderId="0" xfId="0" applyFont="1" applyFill="1" applyAlignment="1" applyProtection="1">
      <alignment vertical="center"/>
    </xf>
    <xf numFmtId="0" fontId="0" fillId="0" borderId="0" xfId="0" applyFill="1" applyBorder="1" applyAlignment="1" applyProtection="1">
      <alignment vertical="center"/>
    </xf>
    <xf numFmtId="3" fontId="54" fillId="4" borderId="0" xfId="153" applyNumberFormat="1" applyFont="1" applyFill="1" applyBorder="1" applyAlignment="1" applyProtection="1">
      <alignment horizontal="center" vertical="center" wrapText="1"/>
    </xf>
    <xf numFmtId="0" fontId="23" fillId="0" borderId="0" xfId="0" applyFont="1" applyBorder="1" applyAlignment="1" applyProtection="1">
      <alignment vertical="center"/>
    </xf>
    <xf numFmtId="170" fontId="0" fillId="0" borderId="0" xfId="0" applyNumberFormat="1" applyBorder="1" applyAlignment="1" applyProtection="1">
      <alignment vertical="center"/>
    </xf>
    <xf numFmtId="0" fontId="23" fillId="0" borderId="0" xfId="0" applyFont="1" applyFill="1" applyBorder="1" applyAlignment="1" applyProtection="1">
      <alignment vertical="center"/>
    </xf>
    <xf numFmtId="0" fontId="13" fillId="0" borderId="0" xfId="87" applyFont="1" applyProtection="1"/>
    <xf numFmtId="3" fontId="54" fillId="4" borderId="0" xfId="153" applyNumberFormat="1" applyFont="1" applyFill="1" applyBorder="1" applyAlignment="1" applyProtection="1">
      <alignment horizontal="left" vertical="center" wrapText="1"/>
    </xf>
    <xf numFmtId="0" fontId="25" fillId="0" borderId="0" xfId="11" applyFont="1" applyFill="1" applyAlignment="1" applyProtection="1">
      <alignment vertical="center"/>
    </xf>
    <xf numFmtId="0" fontId="14" fillId="0" borderId="0" xfId="11" applyFont="1" applyFill="1" applyAlignment="1" applyProtection="1">
      <alignment vertical="center"/>
    </xf>
    <xf numFmtId="0" fontId="24" fillId="0" borderId="0" xfId="0" applyFont="1" applyFill="1" applyAlignment="1" applyProtection="1">
      <alignment horizontal="left" vertical="center" wrapText="1"/>
    </xf>
    <xf numFmtId="168" fontId="0" fillId="0" borderId="0" xfId="132" applyNumberFormat="1" applyFont="1" applyAlignment="1" applyProtection="1">
      <alignment horizontal="center" vertical="center"/>
    </xf>
    <xf numFmtId="168" fontId="19" fillId="0" borderId="0" xfId="132" applyNumberFormat="1" applyFont="1" applyAlignment="1" applyProtection="1">
      <alignment horizontal="center" vertical="center"/>
    </xf>
    <xf numFmtId="0" fontId="22" fillId="0" borderId="0" xfId="0" applyFont="1" applyFill="1" applyAlignment="1" applyProtection="1">
      <alignment vertical="center"/>
    </xf>
    <xf numFmtId="0" fontId="19" fillId="0" borderId="0" xfId="0" applyFont="1" applyFill="1" applyAlignment="1" applyProtection="1">
      <alignment vertical="center"/>
    </xf>
    <xf numFmtId="0" fontId="13" fillId="0" borderId="0" xfId="87" applyProtection="1"/>
    <xf numFmtId="14" fontId="48" fillId="0" borderId="0" xfId="0" applyNumberFormat="1" applyFont="1" applyFill="1" applyAlignment="1" applyProtection="1">
      <alignment vertical="center"/>
    </xf>
    <xf numFmtId="165" fontId="0" fillId="0" borderId="0" xfId="0" applyNumberFormat="1" applyAlignment="1" applyProtection="1">
      <alignment vertical="center"/>
    </xf>
    <xf numFmtId="0" fontId="0" fillId="0" borderId="0" xfId="0" applyFont="1" applyProtection="1"/>
    <xf numFmtId="3" fontId="17" fillId="4" borderId="33" xfId="153" applyNumberFormat="1" applyFont="1" applyFill="1" applyBorder="1" applyAlignment="1" applyProtection="1">
      <alignment horizontal="center" vertical="center" wrapText="1"/>
      <protection locked="0"/>
    </xf>
    <xf numFmtId="3" fontId="17" fillId="4" borderId="34" xfId="153" applyNumberFormat="1" applyFont="1" applyFill="1" applyBorder="1" applyAlignment="1" applyProtection="1">
      <alignment horizontal="center" vertical="center" wrapText="1"/>
      <protection locked="0"/>
    </xf>
    <xf numFmtId="3" fontId="17" fillId="4" borderId="35" xfId="153" applyNumberFormat="1" applyFont="1" applyFill="1" applyBorder="1" applyAlignment="1" applyProtection="1">
      <alignment horizontal="center" vertical="center" wrapText="1"/>
      <protection locked="0"/>
    </xf>
    <xf numFmtId="0" fontId="19" fillId="0" borderId="0" xfId="0" applyFont="1" applyBorder="1" applyProtection="1"/>
    <xf numFmtId="3" fontId="0" fillId="0" borderId="0" xfId="0" applyNumberFormat="1" applyBorder="1" applyProtection="1"/>
    <xf numFmtId="0" fontId="79" fillId="0" borderId="0" xfId="0" applyFont="1" applyBorder="1" applyProtection="1"/>
    <xf numFmtId="0" fontId="0" fillId="0" borderId="36" xfId="0" applyNumberFormat="1" applyFont="1" applyFill="1" applyBorder="1" applyAlignment="1" applyProtection="1">
      <alignment horizontal="center"/>
      <protection locked="0"/>
    </xf>
    <xf numFmtId="0" fontId="0" fillId="0" borderId="37" xfId="0" applyNumberFormat="1" applyFont="1" applyFill="1" applyBorder="1" applyAlignment="1" applyProtection="1">
      <alignment horizontal="center"/>
      <protection locked="0"/>
    </xf>
    <xf numFmtId="0" fontId="0" fillId="0" borderId="38" xfId="0" applyNumberFormat="1" applyFont="1" applyFill="1" applyBorder="1" applyAlignment="1" applyProtection="1">
      <alignment horizontal="center"/>
      <protection locked="0"/>
    </xf>
    <xf numFmtId="0" fontId="0" fillId="0" borderId="39" xfId="0" applyNumberFormat="1" applyFont="1" applyFill="1" applyBorder="1" applyAlignment="1" applyProtection="1">
      <alignment horizontal="center"/>
      <protection locked="0"/>
    </xf>
    <xf numFmtId="0" fontId="0" fillId="0" borderId="29" xfId="0" applyNumberFormat="1" applyFont="1" applyFill="1" applyBorder="1" applyAlignment="1" applyProtection="1">
      <alignment horizontal="center"/>
      <protection locked="0"/>
    </xf>
    <xf numFmtId="0" fontId="0" fillId="0" borderId="40" xfId="0" applyNumberFormat="1" applyFont="1" applyFill="1" applyBorder="1" applyAlignment="1" applyProtection="1">
      <alignment horizontal="center"/>
      <protection locked="0"/>
    </xf>
    <xf numFmtId="0" fontId="0" fillId="0" borderId="27" xfId="0" applyNumberFormat="1" applyFont="1" applyFill="1" applyBorder="1" applyAlignment="1" applyProtection="1">
      <alignment horizontal="center"/>
      <protection locked="0"/>
    </xf>
    <xf numFmtId="0" fontId="0" fillId="0" borderId="28" xfId="0" applyNumberFormat="1" applyFont="1" applyFill="1" applyBorder="1" applyAlignment="1" applyProtection="1">
      <alignment horizontal="center"/>
      <protection locked="0"/>
    </xf>
    <xf numFmtId="3" fontId="17" fillId="4" borderId="0" xfId="153" applyNumberFormat="1" applyFont="1" applyFill="1" applyBorder="1" applyAlignment="1" applyProtection="1">
      <alignment horizontal="center" vertical="center" wrapText="1"/>
    </xf>
    <xf numFmtId="0" fontId="17" fillId="4" borderId="0" xfId="153" applyNumberFormat="1" applyFont="1" applyFill="1" applyBorder="1" applyAlignment="1" applyProtection="1">
      <alignment horizontal="center" vertical="center" wrapText="1"/>
    </xf>
    <xf numFmtId="169" fontId="17" fillId="4" borderId="0" xfId="153" applyNumberFormat="1" applyFont="1" applyFill="1" applyBorder="1" applyAlignment="1" applyProtection="1">
      <alignment horizontal="center" vertical="center" wrapText="1"/>
    </xf>
    <xf numFmtId="14" fontId="17" fillId="4" borderId="36" xfId="153" applyNumberFormat="1" applyFont="1" applyFill="1" applyBorder="1" applyAlignment="1" applyProtection="1">
      <alignment horizontal="center" vertical="center" wrapText="1"/>
      <protection locked="0"/>
    </xf>
    <xf numFmtId="14" fontId="17" fillId="4" borderId="37" xfId="153" applyNumberFormat="1" applyFont="1" applyFill="1" applyBorder="1" applyAlignment="1" applyProtection="1">
      <alignment horizontal="center" vertical="center" wrapText="1"/>
      <protection locked="0"/>
    </xf>
    <xf numFmtId="14" fontId="17" fillId="4" borderId="38" xfId="153" applyNumberFormat="1" applyFont="1" applyFill="1" applyBorder="1" applyAlignment="1" applyProtection="1">
      <alignment horizontal="center" vertical="center" wrapText="1"/>
      <protection locked="0"/>
    </xf>
    <xf numFmtId="14" fontId="17" fillId="4" borderId="40" xfId="153" applyNumberFormat="1" applyFont="1" applyFill="1" applyBorder="1" applyAlignment="1" applyProtection="1">
      <alignment horizontal="center" vertical="center" wrapText="1"/>
      <protection locked="0"/>
    </xf>
    <xf numFmtId="14" fontId="17" fillId="4" borderId="27" xfId="153" applyNumberFormat="1" applyFont="1" applyFill="1" applyBorder="1" applyAlignment="1" applyProtection="1">
      <alignment horizontal="center" vertical="center" wrapText="1"/>
      <protection locked="0"/>
    </xf>
    <xf numFmtId="14" fontId="17" fillId="4" borderId="28" xfId="153" applyNumberFormat="1" applyFont="1" applyFill="1" applyBorder="1" applyAlignment="1" applyProtection="1">
      <alignment horizontal="center" vertical="center" wrapText="1"/>
      <protection locked="0"/>
    </xf>
    <xf numFmtId="3" fontId="17" fillId="0" borderId="36" xfId="153" applyNumberFormat="1" applyFont="1" applyFill="1" applyBorder="1" applyAlignment="1" applyProtection="1">
      <alignment horizontal="left" vertical="center" wrapText="1"/>
      <protection locked="0"/>
    </xf>
    <xf numFmtId="3" fontId="17" fillId="0" borderId="39" xfId="153" applyNumberFormat="1" applyFont="1" applyFill="1" applyBorder="1" applyAlignment="1" applyProtection="1">
      <alignment horizontal="left" vertical="center" wrapText="1"/>
      <protection locked="0"/>
    </xf>
    <xf numFmtId="3" fontId="17" fillId="0" borderId="40" xfId="153" applyNumberFormat="1" applyFont="1" applyFill="1" applyBorder="1" applyAlignment="1" applyProtection="1">
      <alignment horizontal="left" vertical="center" wrapText="1"/>
      <protection locked="0"/>
    </xf>
    <xf numFmtId="0" fontId="8" fillId="0" borderId="0" xfId="244" applyProtection="1"/>
    <xf numFmtId="0" fontId="8" fillId="0" borderId="0" xfId="244" applyAlignment="1" applyProtection="1">
      <alignment horizontal="center"/>
    </xf>
    <xf numFmtId="0" fontId="13" fillId="0" borderId="0" xfId="5" applyAlignment="1" applyProtection="1">
      <alignment vertical="center"/>
    </xf>
    <xf numFmtId="166" fontId="53" fillId="0" borderId="0" xfId="88" applyFont="1" applyAlignment="1" applyProtection="1">
      <alignment horizontal="left" vertical="center"/>
    </xf>
    <xf numFmtId="166" fontId="53" fillId="0" borderId="0" xfId="88" applyFont="1" applyAlignment="1" applyProtection="1">
      <alignment vertical="center"/>
    </xf>
    <xf numFmtId="0" fontId="15" fillId="0" borderId="2" xfId="138" applyNumberFormat="1" applyFont="1" applyBorder="1" applyAlignment="1" applyProtection="1">
      <alignment horizontal="left" vertical="center"/>
    </xf>
    <xf numFmtId="0" fontId="13" fillId="0" borderId="0" xfId="5" applyAlignment="1" applyProtection="1">
      <alignment horizontal="left" vertical="center"/>
    </xf>
    <xf numFmtId="2" fontId="15" fillId="0" borderId="2" xfId="138" applyNumberFormat="1" applyFont="1" applyBorder="1" applyAlignment="1" applyProtection="1">
      <alignment horizontal="center" vertical="center"/>
    </xf>
    <xf numFmtId="166" fontId="15" fillId="0" borderId="2" xfId="138" applyFont="1" applyBorder="1" applyAlignment="1" applyProtection="1">
      <alignment horizontal="center" vertical="center"/>
    </xf>
    <xf numFmtId="166" fontId="18" fillId="0" borderId="0" xfId="88" applyFont="1" applyAlignment="1" applyProtection="1">
      <alignment vertical="center"/>
    </xf>
    <xf numFmtId="166" fontId="13" fillId="0" borderId="0" xfId="78" applyAlignment="1" applyProtection="1">
      <alignment vertical="center"/>
    </xf>
    <xf numFmtId="166" fontId="19" fillId="0" borderId="0" xfId="138" applyFont="1" applyAlignment="1" applyProtection="1">
      <alignment vertical="center"/>
    </xf>
    <xf numFmtId="166" fontId="20" fillId="0" borderId="0" xfId="138" applyFont="1" applyAlignment="1" applyProtection="1">
      <alignment vertical="center"/>
    </xf>
    <xf numFmtId="166" fontId="50" fillId="0" borderId="0" xfId="138" applyFont="1" applyAlignment="1" applyProtection="1">
      <alignment vertical="center"/>
    </xf>
    <xf numFmtId="3" fontId="18" fillId="0" borderId="0" xfId="88" applyNumberFormat="1" applyFont="1" applyAlignment="1" applyProtection="1">
      <alignment vertical="center"/>
    </xf>
    <xf numFmtId="166" fontId="13" fillId="0" borderId="0" xfId="88" applyFont="1" applyAlignment="1" applyProtection="1">
      <alignment vertical="center"/>
    </xf>
    <xf numFmtId="3" fontId="13" fillId="0" borderId="0" xfId="88" applyNumberFormat="1" applyAlignment="1" applyProtection="1">
      <alignment vertical="center"/>
    </xf>
    <xf numFmtId="166" fontId="15" fillId="0" borderId="0" xfId="138" applyFont="1" applyAlignment="1" applyProtection="1">
      <alignment vertical="center"/>
    </xf>
    <xf numFmtId="165" fontId="15" fillId="0" borderId="2" xfId="138" applyNumberFormat="1" applyFont="1" applyBorder="1" applyAlignment="1" applyProtection="1">
      <alignment horizontal="center" vertical="center"/>
    </xf>
    <xf numFmtId="166" fontId="47" fillId="0" borderId="0" xfId="138" applyFont="1" applyAlignment="1" applyProtection="1">
      <alignment vertical="center"/>
    </xf>
    <xf numFmtId="0" fontId="15" fillId="0" borderId="2" xfId="138" applyNumberFormat="1" applyFont="1" applyBorder="1" applyAlignment="1" applyProtection="1">
      <alignment horizontal="center" vertical="center"/>
    </xf>
    <xf numFmtId="166" fontId="49" fillId="0" borderId="0" xfId="88" applyFont="1" applyAlignment="1" applyProtection="1">
      <alignment vertical="center"/>
    </xf>
    <xf numFmtId="166" fontId="11" fillId="0" borderId="0" xfId="138" applyAlignment="1" applyProtection="1">
      <alignment vertical="center"/>
    </xf>
    <xf numFmtId="166" fontId="3" fillId="0" borderId="0" xfId="138" applyFont="1" applyAlignment="1" applyProtection="1">
      <alignment vertical="center"/>
    </xf>
    <xf numFmtId="166" fontId="60" fillId="0" borderId="0" xfId="88" applyFont="1" applyAlignment="1" applyProtection="1">
      <alignment vertical="center"/>
    </xf>
    <xf numFmtId="0" fontId="0" fillId="0" borderId="0" xfId="0" quotePrefix="1" applyProtection="1"/>
    <xf numFmtId="0" fontId="59" fillId="0" borderId="0" xfId="0" applyFont="1" applyAlignment="1" applyProtection="1">
      <alignment horizontal="justify"/>
    </xf>
    <xf numFmtId="0" fontId="49" fillId="0" borderId="0" xfId="0" applyFont="1" applyProtection="1"/>
    <xf numFmtId="1" fontId="49" fillId="0" borderId="2" xfId="138" applyNumberFormat="1" applyFont="1" applyFill="1" applyBorder="1" applyAlignment="1" applyProtection="1">
      <alignment horizontal="center" vertical="center"/>
    </xf>
    <xf numFmtId="172" fontId="49" fillId="0" borderId="2" xfId="138" applyNumberFormat="1" applyFont="1" applyFill="1" applyBorder="1" applyAlignment="1" applyProtection="1">
      <alignment horizontal="center" vertical="center"/>
    </xf>
    <xf numFmtId="0" fontId="79" fillId="0" borderId="0" xfId="138" applyNumberFormat="1" applyFont="1" applyBorder="1" applyAlignment="1" applyProtection="1">
      <alignment horizontal="left" vertical="center"/>
    </xf>
    <xf numFmtId="0" fontId="79" fillId="59" borderId="2" xfId="138" applyNumberFormat="1" applyFont="1" applyFill="1" applyBorder="1" applyAlignment="1" applyProtection="1">
      <alignment horizontal="center" vertical="center"/>
    </xf>
    <xf numFmtId="0" fontId="79" fillId="58" borderId="2" xfId="138" applyNumberFormat="1" applyFont="1" applyFill="1" applyBorder="1" applyAlignment="1" applyProtection="1">
      <alignment horizontal="center" vertical="center"/>
    </xf>
    <xf numFmtId="0" fontId="79" fillId="60" borderId="2" xfId="138" applyNumberFormat="1" applyFont="1" applyFill="1" applyBorder="1" applyAlignment="1" applyProtection="1">
      <alignment horizontal="center" vertical="center"/>
    </xf>
    <xf numFmtId="9" fontId="79" fillId="59" borderId="2" xfId="243" applyFont="1" applyFill="1" applyBorder="1" applyAlignment="1" applyProtection="1">
      <alignment horizontal="center" vertical="center"/>
    </xf>
    <xf numFmtId="0" fontId="49" fillId="0" borderId="0" xfId="0" applyFont="1" applyBorder="1" applyProtection="1"/>
    <xf numFmtId="0" fontId="79" fillId="0" borderId="2" xfId="138" applyNumberFormat="1" applyFont="1" applyBorder="1" applyAlignment="1" applyProtection="1">
      <alignment horizontal="center" vertical="center"/>
    </xf>
    <xf numFmtId="9" fontId="79" fillId="0" borderId="2" xfId="243" applyFont="1" applyBorder="1" applyAlignment="1" applyProtection="1">
      <alignment horizontal="center" vertical="center"/>
    </xf>
    <xf numFmtId="9" fontId="79" fillId="58" borderId="2" xfId="243" applyFont="1" applyFill="1" applyBorder="1" applyAlignment="1" applyProtection="1">
      <alignment horizontal="center" vertical="center"/>
    </xf>
    <xf numFmtId="9" fontId="79" fillId="0" borderId="2" xfId="138" applyNumberFormat="1" applyFont="1" applyBorder="1" applyAlignment="1" applyProtection="1">
      <alignment horizontal="center" vertical="center"/>
    </xf>
    <xf numFmtId="9" fontId="79" fillId="60" borderId="2" xfId="243" applyFont="1" applyFill="1" applyBorder="1" applyAlignment="1" applyProtection="1">
      <alignment horizontal="center" vertical="center"/>
    </xf>
    <xf numFmtId="9" fontId="85" fillId="0" borderId="2" xfId="243" applyFont="1" applyFill="1" applyBorder="1" applyAlignment="1" applyProtection="1">
      <alignment horizontal="center" vertical="center" wrapText="1"/>
      <protection locked="0"/>
    </xf>
    <xf numFmtId="0" fontId="13" fillId="0" borderId="0" xfId="5" applyFont="1" applyAlignment="1" applyProtection="1">
      <alignment vertical="center"/>
    </xf>
    <xf numFmtId="0" fontId="13" fillId="0" borderId="0" xfId="5" applyAlignment="1" applyProtection="1">
      <alignment horizontal="center" vertical="center"/>
    </xf>
    <xf numFmtId="3" fontId="85" fillId="4" borderId="33" xfId="153" applyNumberFormat="1" applyFont="1" applyFill="1" applyBorder="1" applyAlignment="1" applyProtection="1">
      <alignment horizontal="left" vertical="center" wrapText="1"/>
      <protection locked="0"/>
    </xf>
    <xf numFmtId="3" fontId="85" fillId="4" borderId="34" xfId="153" applyNumberFormat="1" applyFont="1" applyFill="1" applyBorder="1" applyAlignment="1" applyProtection="1">
      <alignment horizontal="left" vertical="center" wrapText="1"/>
      <protection locked="0"/>
    </xf>
    <xf numFmtId="3" fontId="85" fillId="4" borderId="35" xfId="153" applyNumberFormat="1" applyFont="1" applyFill="1" applyBorder="1" applyAlignment="1" applyProtection="1">
      <alignment horizontal="left" vertical="center" wrapText="1"/>
      <protection locked="0"/>
    </xf>
    <xf numFmtId="4" fontId="17" fillId="4" borderId="34" xfId="153" applyNumberFormat="1" applyFont="1" applyFill="1" applyBorder="1" applyAlignment="1" applyProtection="1">
      <alignment horizontal="center" vertical="center" wrapText="1"/>
      <protection locked="0"/>
    </xf>
    <xf numFmtId="174" fontId="17" fillId="4" borderId="35" xfId="153" applyNumberFormat="1" applyFont="1" applyFill="1" applyBorder="1" applyAlignment="1" applyProtection="1">
      <alignment horizontal="center" vertical="center" wrapText="1"/>
      <protection locked="0"/>
    </xf>
    <xf numFmtId="9" fontId="85" fillId="0" borderId="36" xfId="243" applyFont="1" applyFill="1" applyBorder="1" applyAlignment="1" applyProtection="1">
      <alignment horizontal="center" vertical="center" wrapText="1"/>
      <protection locked="0"/>
    </xf>
    <xf numFmtId="9" fontId="85" fillId="0" borderId="37" xfId="243" applyFont="1" applyFill="1" applyBorder="1" applyAlignment="1" applyProtection="1">
      <alignment horizontal="center" vertical="center" wrapText="1"/>
      <protection locked="0"/>
    </xf>
    <xf numFmtId="9" fontId="85" fillId="0" borderId="39" xfId="243" applyFont="1" applyFill="1" applyBorder="1" applyAlignment="1" applyProtection="1">
      <alignment horizontal="center" vertical="center" wrapText="1"/>
      <protection locked="0"/>
    </xf>
    <xf numFmtId="9" fontId="85" fillId="0" borderId="40" xfId="243" applyFont="1" applyFill="1" applyBorder="1" applyAlignment="1" applyProtection="1">
      <alignment horizontal="center" vertical="center" wrapText="1"/>
      <protection locked="0"/>
    </xf>
    <xf numFmtId="9" fontId="85" fillId="0" borderId="27" xfId="243" applyFont="1" applyFill="1" applyBorder="1" applyAlignment="1" applyProtection="1">
      <alignment horizontal="center" vertical="center" wrapText="1"/>
      <protection locked="0"/>
    </xf>
    <xf numFmtId="2" fontId="85" fillId="0" borderId="36" xfId="243" applyNumberFormat="1" applyFont="1" applyFill="1" applyBorder="1" applyAlignment="1" applyProtection="1">
      <alignment horizontal="center" vertical="center" wrapText="1"/>
      <protection locked="0"/>
    </xf>
    <xf numFmtId="2" fontId="85" fillId="0" borderId="37" xfId="243" applyNumberFormat="1" applyFont="1" applyFill="1" applyBorder="1" applyAlignment="1" applyProtection="1">
      <alignment horizontal="center" vertical="center" wrapText="1"/>
      <protection locked="0"/>
    </xf>
    <xf numFmtId="2" fontId="85" fillId="0" borderId="39" xfId="243" applyNumberFormat="1" applyFont="1" applyFill="1" applyBorder="1" applyAlignment="1" applyProtection="1">
      <alignment horizontal="center" vertical="center" wrapText="1"/>
      <protection locked="0"/>
    </xf>
    <xf numFmtId="2" fontId="85" fillId="0" borderId="40" xfId="243" applyNumberFormat="1" applyFont="1" applyFill="1" applyBorder="1" applyAlignment="1" applyProtection="1">
      <alignment horizontal="center" vertical="center" wrapText="1"/>
      <protection locked="0"/>
    </xf>
    <xf numFmtId="2" fontId="85" fillId="0" borderId="27" xfId="243" applyNumberFormat="1" applyFont="1" applyFill="1" applyBorder="1" applyAlignment="1" applyProtection="1">
      <alignment horizontal="center" vertical="center" wrapText="1"/>
      <protection locked="0"/>
    </xf>
    <xf numFmtId="0" fontId="49" fillId="0" borderId="0" xfId="0" applyFont="1" applyBorder="1" applyAlignment="1" applyProtection="1"/>
    <xf numFmtId="9" fontId="79" fillId="0" borderId="2" xfId="243" applyFont="1" applyFill="1" applyBorder="1" applyAlignment="1" applyProtection="1">
      <alignment horizontal="center" vertical="center"/>
    </xf>
    <xf numFmtId="0" fontId="15" fillId="0" borderId="0" xfId="2234" applyFont="1" applyProtection="1"/>
    <xf numFmtId="0" fontId="92" fillId="0" borderId="54" xfId="2234" applyFont="1" applyBorder="1" applyAlignment="1" applyProtection="1">
      <alignment horizontal="center" vertical="center"/>
    </xf>
    <xf numFmtId="0" fontId="92" fillId="0" borderId="0" xfId="2234" applyFont="1" applyAlignment="1" applyProtection="1">
      <alignment horizontal="center" vertical="center"/>
    </xf>
    <xf numFmtId="0" fontId="15" fillId="0" borderId="0" xfId="2234" applyFont="1" applyAlignment="1" applyProtection="1">
      <alignment vertical="center"/>
    </xf>
    <xf numFmtId="0" fontId="92" fillId="63" borderId="2" xfId="2234" applyFont="1" applyFill="1" applyBorder="1" applyAlignment="1" applyProtection="1">
      <alignment horizontal="center" vertical="center"/>
    </xf>
    <xf numFmtId="0" fontId="93" fillId="62" borderId="2" xfId="2234" applyFont="1" applyFill="1" applyBorder="1" applyAlignment="1" applyProtection="1">
      <alignment horizontal="center" vertical="center"/>
    </xf>
    <xf numFmtId="0" fontId="19" fillId="0" borderId="0" xfId="2234" applyFont="1" applyProtection="1"/>
    <xf numFmtId="0" fontId="92" fillId="64" borderId="2" xfId="2234" applyFont="1" applyFill="1" applyBorder="1" applyAlignment="1" applyProtection="1">
      <alignment horizontal="center" vertical="center"/>
    </xf>
    <xf numFmtId="176" fontId="13" fillId="4" borderId="0" xfId="2235" applyFont="1" applyFill="1" applyAlignment="1" applyProtection="1">
      <alignment vertical="top" wrapText="1"/>
      <protection hidden="1"/>
    </xf>
    <xf numFmtId="176" fontId="95" fillId="65" borderId="0" xfId="2236" applyFont="1" applyFill="1" applyAlignment="1" applyProtection="1">
      <alignment horizontal="left" vertical="center"/>
    </xf>
    <xf numFmtId="176" fontId="61" fillId="65" borderId="0" xfId="2236" applyFont="1" applyFill="1" applyAlignment="1" applyProtection="1"/>
    <xf numFmtId="176" fontId="61" fillId="0" borderId="0" xfId="2236" applyFont="1" applyFill="1" applyAlignment="1" applyProtection="1">
      <alignment horizontal="left" vertical="center"/>
    </xf>
    <xf numFmtId="176" fontId="61" fillId="0" borderId="0" xfId="2236" applyFont="1" applyFill="1" applyAlignment="1" applyProtection="1"/>
    <xf numFmtId="14" fontId="17" fillId="4" borderId="2" xfId="153" applyNumberFormat="1" applyFont="1" applyFill="1" applyBorder="1" applyAlignment="1" applyProtection="1">
      <alignment horizontal="center" vertical="center" wrapText="1"/>
    </xf>
    <xf numFmtId="3" fontId="17" fillId="4" borderId="2" xfId="153" applyNumberFormat="1" applyFont="1" applyFill="1" applyBorder="1" applyAlignment="1" applyProtection="1">
      <alignment horizontal="left" vertical="center" wrapText="1"/>
    </xf>
    <xf numFmtId="0" fontId="96" fillId="63" borderId="31" xfId="0" applyFont="1" applyFill="1" applyBorder="1" applyAlignment="1" applyProtection="1">
      <alignment vertical="center" wrapText="1"/>
    </xf>
    <xf numFmtId="0" fontId="96" fillId="63" borderId="0" xfId="0" applyFont="1" applyFill="1" applyBorder="1" applyAlignment="1" applyProtection="1">
      <alignment vertical="center" wrapText="1"/>
    </xf>
    <xf numFmtId="0" fontId="96" fillId="63" borderId="2" xfId="0" applyFont="1" applyFill="1" applyBorder="1" applyAlignment="1" applyProtection="1">
      <alignment horizontal="center" vertical="center" wrapText="1"/>
    </xf>
    <xf numFmtId="0" fontId="96" fillId="63" borderId="2" xfId="0" applyNumberFormat="1" applyFont="1" applyFill="1" applyBorder="1" applyAlignment="1" applyProtection="1">
      <alignment horizontal="center" vertical="center" wrapText="1"/>
    </xf>
    <xf numFmtId="0" fontId="96" fillId="63" borderId="15" xfId="0" applyNumberFormat="1" applyFont="1" applyFill="1" applyBorder="1" applyAlignment="1" applyProtection="1">
      <alignment horizontal="center" vertical="center" wrapText="1"/>
    </xf>
    <xf numFmtId="0" fontId="96" fillId="63" borderId="16" xfId="0" applyFont="1" applyFill="1" applyBorder="1" applyAlignment="1" applyProtection="1">
      <alignment horizontal="center" vertical="center" wrapText="1"/>
    </xf>
    <xf numFmtId="0" fontId="96" fillId="63" borderId="15" xfId="0" applyFont="1" applyFill="1" applyBorder="1" applyAlignment="1" applyProtection="1">
      <alignment horizontal="center" vertical="center" wrapText="1"/>
    </xf>
    <xf numFmtId="0" fontId="102" fillId="63" borderId="0" xfId="0" applyFont="1" applyFill="1" applyBorder="1" applyProtection="1"/>
    <xf numFmtId="3" fontId="103" fillId="63" borderId="2" xfId="0" applyNumberFormat="1" applyFont="1" applyFill="1" applyBorder="1" applyAlignment="1" applyProtection="1">
      <alignment horizontal="center" vertical="center" wrapText="1"/>
    </xf>
    <xf numFmtId="0" fontId="87" fillId="62" borderId="2" xfId="0" applyFont="1" applyFill="1" applyBorder="1" applyAlignment="1" applyProtection="1">
      <alignment horizontal="center" vertical="center"/>
    </xf>
    <xf numFmtId="0" fontId="0" fillId="0" borderId="0" xfId="0" applyFill="1" applyBorder="1" applyProtection="1"/>
    <xf numFmtId="0" fontId="96" fillId="0" borderId="13" xfId="0" applyNumberFormat="1" applyFont="1" applyFill="1" applyBorder="1" applyAlignment="1" applyProtection="1">
      <alignment horizontal="center" vertical="center" wrapText="1"/>
    </xf>
    <xf numFmtId="3" fontId="89" fillId="0" borderId="0" xfId="153" applyNumberFormat="1" applyFont="1" applyFill="1" applyBorder="1" applyAlignment="1" applyProtection="1">
      <alignment horizontal="center" vertical="center" wrapText="1"/>
    </xf>
    <xf numFmtId="0" fontId="0" fillId="64" borderId="2" xfId="0" applyNumberFormat="1" applyFont="1" applyFill="1" applyBorder="1" applyAlignment="1" applyProtection="1">
      <alignment horizontal="left" vertical="center" wrapText="1"/>
    </xf>
    <xf numFmtId="3" fontId="17" fillId="64" borderId="2" xfId="153" applyNumberFormat="1" applyFont="1" applyFill="1" applyBorder="1" applyAlignment="1" applyProtection="1">
      <alignment horizontal="center" vertical="center" wrapText="1"/>
    </xf>
    <xf numFmtId="3" fontId="85" fillId="64" borderId="2" xfId="153" applyNumberFormat="1" applyFont="1" applyFill="1" applyBorder="1" applyAlignment="1" applyProtection="1">
      <alignment horizontal="center" vertical="center" wrapText="1"/>
    </xf>
    <xf numFmtId="4" fontId="85" fillId="64" borderId="2" xfId="153" applyNumberFormat="1" applyFont="1" applyFill="1" applyBorder="1" applyAlignment="1" applyProtection="1">
      <alignment horizontal="center" vertical="center" wrapText="1"/>
    </xf>
    <xf numFmtId="3" fontId="89" fillId="64" borderId="2" xfId="153" applyNumberFormat="1" applyFont="1" applyFill="1" applyBorder="1" applyAlignment="1" applyProtection="1">
      <alignment horizontal="center" vertical="center" wrapText="1"/>
    </xf>
    <xf numFmtId="3" fontId="89" fillId="64" borderId="15" xfId="153" applyNumberFormat="1" applyFont="1" applyFill="1" applyBorder="1" applyAlignment="1" applyProtection="1">
      <alignment horizontal="center" vertical="center" wrapText="1"/>
    </xf>
    <xf numFmtId="3" fontId="89" fillId="64" borderId="16" xfId="153" applyNumberFormat="1" applyFont="1" applyFill="1" applyBorder="1" applyAlignment="1" applyProtection="1">
      <alignment horizontal="center" vertical="center" wrapText="1"/>
    </xf>
    <xf numFmtId="2" fontId="85" fillId="64" borderId="2" xfId="243" applyNumberFormat="1" applyFont="1" applyFill="1" applyBorder="1" applyAlignment="1" applyProtection="1">
      <alignment horizontal="center" vertical="center" wrapText="1"/>
    </xf>
    <xf numFmtId="2" fontId="89" fillId="64" borderId="2" xfId="243" applyNumberFormat="1" applyFont="1" applyFill="1" applyBorder="1" applyAlignment="1" applyProtection="1">
      <alignment horizontal="center" vertical="center" wrapText="1"/>
    </xf>
    <xf numFmtId="0" fontId="0" fillId="64" borderId="13" xfId="0" applyNumberFormat="1" applyFont="1" applyFill="1" applyBorder="1" applyAlignment="1" applyProtection="1">
      <alignment horizontal="left" vertical="center" wrapText="1"/>
    </xf>
    <xf numFmtId="3" fontId="0" fillId="64" borderId="2" xfId="0" applyNumberFormat="1" applyFont="1" applyFill="1" applyBorder="1" applyAlignment="1" applyProtection="1">
      <alignment horizontal="left" vertical="center" wrapText="1"/>
    </xf>
    <xf numFmtId="9" fontId="85" fillId="64" borderId="2" xfId="243" applyFont="1" applyFill="1" applyBorder="1" applyAlignment="1" applyProtection="1">
      <alignment horizontal="center" vertical="center" wrapText="1"/>
    </xf>
    <xf numFmtId="9" fontId="89" fillId="64" borderId="2" xfId="243" applyFont="1" applyFill="1" applyBorder="1" applyAlignment="1" applyProtection="1">
      <alignment horizontal="center" vertical="center" wrapText="1"/>
    </xf>
    <xf numFmtId="9" fontId="89" fillId="64" borderId="16" xfId="243" applyFont="1" applyFill="1" applyBorder="1" applyAlignment="1" applyProtection="1">
      <alignment horizontal="center" vertical="center" wrapText="1"/>
    </xf>
    <xf numFmtId="3" fontId="89" fillId="64" borderId="2" xfId="243" applyNumberFormat="1" applyFont="1" applyFill="1" applyBorder="1" applyAlignment="1" applyProtection="1">
      <alignment horizontal="center" vertical="center" wrapText="1"/>
    </xf>
    <xf numFmtId="173" fontId="89" fillId="64" borderId="2" xfId="243" applyNumberFormat="1" applyFont="1" applyFill="1" applyBorder="1" applyAlignment="1" applyProtection="1">
      <alignment horizontal="center" vertical="center" wrapText="1"/>
    </xf>
    <xf numFmtId="3" fontId="0" fillId="64" borderId="13" xfId="0" applyNumberFormat="1" applyFont="1" applyFill="1" applyBorder="1" applyAlignment="1" applyProtection="1">
      <alignment horizontal="left" vertical="center" wrapText="1"/>
    </xf>
    <xf numFmtId="3" fontId="89" fillId="64" borderId="16" xfId="243" applyNumberFormat="1" applyFont="1" applyFill="1" applyBorder="1" applyAlignment="1" applyProtection="1">
      <alignment horizontal="center" vertical="center" wrapText="1"/>
    </xf>
    <xf numFmtId="2" fontId="85" fillId="64" borderId="2" xfId="153" applyNumberFormat="1" applyFont="1" applyFill="1" applyBorder="1" applyAlignment="1" applyProtection="1">
      <alignment horizontal="center" vertical="center" wrapText="1"/>
    </xf>
    <xf numFmtId="3" fontId="85" fillId="64" borderId="14" xfId="0" applyNumberFormat="1" applyFont="1" applyFill="1" applyBorder="1" applyAlignment="1" applyProtection="1">
      <alignment horizontal="center" vertical="center" wrapText="1"/>
    </xf>
    <xf numFmtId="0" fontId="85" fillId="64" borderId="2" xfId="0" applyNumberFormat="1" applyFont="1" applyFill="1" applyBorder="1" applyAlignment="1" applyProtection="1">
      <alignment horizontal="center" vertical="center" wrapText="1"/>
    </xf>
    <xf numFmtId="3" fontId="85" fillId="64" borderId="2" xfId="0" applyNumberFormat="1" applyFont="1" applyFill="1" applyBorder="1" applyAlignment="1" applyProtection="1">
      <alignment horizontal="center" vertical="center" wrapText="1"/>
    </xf>
    <xf numFmtId="0" fontId="85" fillId="64" borderId="2" xfId="0" applyFont="1" applyFill="1" applyBorder="1" applyAlignment="1" applyProtection="1">
      <alignment horizontal="center" vertical="center" wrapText="1"/>
    </xf>
    <xf numFmtId="0" fontId="85" fillId="64" borderId="2" xfId="0" applyFont="1" applyFill="1" applyBorder="1" applyAlignment="1" applyProtection="1">
      <alignment horizontal="left" vertical="center" wrapText="1"/>
    </xf>
    <xf numFmtId="3" fontId="85" fillId="64" borderId="2" xfId="0" applyNumberFormat="1" applyFont="1" applyFill="1" applyBorder="1" applyAlignment="1" applyProtection="1">
      <alignment horizontal="left" vertical="center" wrapText="1"/>
    </xf>
    <xf numFmtId="1" fontId="85" fillId="64" borderId="2" xfId="153" applyNumberFormat="1" applyFont="1" applyFill="1" applyBorder="1" applyAlignment="1" applyProtection="1">
      <alignment horizontal="center" vertical="center" wrapText="1"/>
    </xf>
    <xf numFmtId="0" fontId="102" fillId="63" borderId="2" xfId="0" applyNumberFormat="1" applyFont="1" applyFill="1" applyBorder="1" applyAlignment="1" applyProtection="1">
      <alignment horizontal="left" vertical="center" wrapText="1"/>
    </xf>
    <xf numFmtId="0" fontId="96" fillId="63" borderId="13" xfId="0" applyFont="1" applyFill="1" applyBorder="1" applyAlignment="1" applyProtection="1">
      <alignment horizontal="center" vertical="center" wrapText="1"/>
    </xf>
    <xf numFmtId="0" fontId="102" fillId="0" borderId="0" xfId="0" applyFont="1" applyFill="1" applyAlignment="1" applyProtection="1">
      <alignment vertical="center"/>
    </xf>
    <xf numFmtId="0" fontId="87" fillId="0" borderId="0" xfId="0" applyFont="1" applyFill="1" applyBorder="1" applyAlignment="1" applyProtection="1">
      <alignment horizontal="center" vertical="center" wrapText="1"/>
    </xf>
    <xf numFmtId="3" fontId="78" fillId="0" borderId="0" xfId="153" applyNumberFormat="1" applyFont="1" applyFill="1" applyBorder="1" applyAlignment="1" applyProtection="1">
      <alignment horizontal="left" vertical="center" wrapText="1"/>
      <protection locked="0"/>
    </xf>
    <xf numFmtId="3" fontId="17" fillId="0" borderId="0" xfId="153" applyNumberFormat="1" applyFont="1" applyFill="1" applyBorder="1" applyAlignment="1" applyProtection="1">
      <alignment horizontal="left" vertical="center" wrapText="1"/>
      <protection locked="0"/>
    </xf>
    <xf numFmtId="3" fontId="54" fillId="0" borderId="0" xfId="153" applyNumberFormat="1" applyFont="1" applyFill="1" applyBorder="1" applyAlignment="1" applyProtection="1">
      <alignment horizontal="left" vertical="center" wrapText="1"/>
    </xf>
    <xf numFmtId="3" fontId="78" fillId="0" borderId="0" xfId="153" quotePrefix="1" applyNumberFormat="1" applyFont="1" applyFill="1" applyBorder="1" applyAlignment="1" applyProtection="1">
      <alignment horizontal="left" vertical="center" wrapText="1"/>
      <protection locked="0"/>
    </xf>
    <xf numFmtId="3" fontId="17" fillId="4" borderId="58" xfId="153" applyNumberFormat="1" applyFont="1" applyFill="1" applyBorder="1" applyAlignment="1" applyProtection="1">
      <alignment horizontal="center" vertical="center" wrapText="1"/>
      <protection locked="0"/>
    </xf>
    <xf numFmtId="0" fontId="17" fillId="4" borderId="59" xfId="153" applyNumberFormat="1" applyFont="1" applyFill="1" applyBorder="1" applyAlignment="1" applyProtection="1">
      <alignment horizontal="center" vertical="center" wrapText="1"/>
      <protection locked="0"/>
    </xf>
    <xf numFmtId="169" fontId="17" fillId="4" borderId="59" xfId="153" applyNumberFormat="1" applyFont="1" applyFill="1" applyBorder="1" applyAlignment="1" applyProtection="1">
      <alignment horizontal="center" vertical="center" wrapText="1"/>
      <protection locked="0"/>
    </xf>
    <xf numFmtId="3" fontId="17" fillId="4" borderId="60" xfId="153" applyNumberFormat="1" applyFont="1" applyFill="1" applyBorder="1" applyAlignment="1" applyProtection="1">
      <alignment horizontal="center" vertical="center" wrapText="1"/>
      <protection locked="0"/>
    </xf>
    <xf numFmtId="3" fontId="17" fillId="4" borderId="61" xfId="153" applyNumberFormat="1" applyFont="1" applyFill="1" applyBorder="1" applyAlignment="1" applyProtection="1">
      <alignment horizontal="center" vertical="center" wrapText="1"/>
      <protection locked="0"/>
    </xf>
    <xf numFmtId="0" fontId="17" fillId="4" borderId="54" xfId="153" applyNumberFormat="1" applyFont="1" applyFill="1" applyBorder="1" applyAlignment="1" applyProtection="1">
      <alignment horizontal="center" vertical="center" wrapText="1"/>
      <protection locked="0"/>
    </xf>
    <xf numFmtId="169" fontId="17" fillId="4" borderId="54" xfId="153" applyNumberFormat="1" applyFont="1" applyFill="1" applyBorder="1" applyAlignment="1" applyProtection="1">
      <alignment horizontal="center" vertical="center" wrapText="1"/>
      <protection locked="0"/>
    </xf>
    <xf numFmtId="3" fontId="17" fillId="4" borderId="62" xfId="153" applyNumberFormat="1" applyFont="1" applyFill="1" applyBorder="1" applyAlignment="1" applyProtection="1">
      <alignment horizontal="center" vertical="center" wrapText="1"/>
      <protection locked="0"/>
    </xf>
    <xf numFmtId="3" fontId="17" fillId="4" borderId="63" xfId="153" applyNumberFormat="1" applyFont="1" applyFill="1" applyBorder="1" applyAlignment="1" applyProtection="1">
      <alignment horizontal="center" vertical="center" wrapText="1"/>
      <protection locked="0"/>
    </xf>
    <xf numFmtId="0" fontId="17" fillId="4" borderId="64" xfId="153" applyNumberFormat="1" applyFont="1" applyFill="1" applyBorder="1" applyAlignment="1" applyProtection="1">
      <alignment horizontal="center" vertical="center" wrapText="1"/>
      <protection locked="0"/>
    </xf>
    <xf numFmtId="169" fontId="17" fillId="4" borderId="64" xfId="153" applyNumberFormat="1" applyFont="1" applyFill="1" applyBorder="1" applyAlignment="1" applyProtection="1">
      <alignment horizontal="center" vertical="center" wrapText="1"/>
      <protection locked="0"/>
    </xf>
    <xf numFmtId="3" fontId="17" fillId="4" borderId="65" xfId="153" applyNumberFormat="1" applyFont="1" applyFill="1" applyBorder="1" applyAlignment="1" applyProtection="1">
      <alignment horizontal="center" vertical="center" wrapText="1"/>
      <protection locked="0"/>
    </xf>
    <xf numFmtId="3" fontId="17" fillId="4" borderId="66" xfId="153" applyNumberFormat="1" applyFont="1" applyFill="1" applyBorder="1" applyAlignment="1" applyProtection="1">
      <alignment horizontal="center" vertical="center" wrapText="1"/>
      <protection locked="0"/>
    </xf>
    <xf numFmtId="0" fontId="17" fillId="4" borderId="67" xfId="153" applyNumberFormat="1" applyFont="1" applyFill="1" applyBorder="1" applyAlignment="1" applyProtection="1">
      <alignment horizontal="center" vertical="center" wrapText="1"/>
      <protection locked="0"/>
    </xf>
    <xf numFmtId="169" fontId="17" fillId="4" borderId="67" xfId="153" applyNumberFormat="1" applyFont="1" applyFill="1" applyBorder="1" applyAlignment="1" applyProtection="1">
      <alignment horizontal="center" vertical="center" wrapText="1"/>
      <protection locked="0"/>
    </xf>
    <xf numFmtId="3" fontId="17" fillId="4" borderId="68" xfId="153" applyNumberFormat="1" applyFont="1" applyFill="1" applyBorder="1" applyAlignment="1" applyProtection="1">
      <alignment horizontal="center" vertical="center" wrapText="1"/>
      <protection locked="0"/>
    </xf>
    <xf numFmtId="3" fontId="17" fillId="0" borderId="61" xfId="153" applyNumberFormat="1" applyFont="1" applyFill="1" applyBorder="1" applyAlignment="1" applyProtection="1">
      <alignment horizontal="left" vertical="center" wrapText="1"/>
      <protection locked="0"/>
    </xf>
    <xf numFmtId="3" fontId="17" fillId="4" borderId="54" xfId="153" applyNumberFormat="1" applyFont="1" applyFill="1" applyBorder="1" applyAlignment="1" applyProtection="1">
      <alignment horizontal="center" vertical="center" wrapText="1"/>
      <protection locked="0"/>
    </xf>
    <xf numFmtId="3" fontId="17" fillId="0" borderId="63" xfId="153" applyNumberFormat="1" applyFont="1" applyFill="1" applyBorder="1" applyAlignment="1" applyProtection="1">
      <alignment horizontal="left" vertical="center" wrapText="1"/>
      <protection locked="0"/>
    </xf>
    <xf numFmtId="3" fontId="17" fillId="4" borderId="64" xfId="153" applyNumberFormat="1" applyFont="1" applyFill="1" applyBorder="1" applyAlignment="1" applyProtection="1">
      <alignment horizontal="center" vertical="center" wrapText="1"/>
      <protection locked="0"/>
    </xf>
    <xf numFmtId="3" fontId="17" fillId="0" borderId="58" xfId="153" applyNumberFormat="1" applyFont="1" applyFill="1" applyBorder="1" applyAlignment="1" applyProtection="1">
      <alignment horizontal="left" vertical="center" wrapText="1"/>
      <protection locked="0"/>
    </xf>
    <xf numFmtId="3" fontId="17" fillId="4" borderId="59" xfId="153" applyNumberFormat="1" applyFont="1" applyFill="1" applyBorder="1" applyAlignment="1" applyProtection="1">
      <alignment horizontal="center" vertical="center" wrapText="1"/>
      <protection locked="0"/>
    </xf>
    <xf numFmtId="0" fontId="102" fillId="0" borderId="0" xfId="0" applyFont="1" applyFill="1" applyBorder="1" applyProtection="1"/>
    <xf numFmtId="0" fontId="107" fillId="62" borderId="2" xfId="0" applyNumberFormat="1" applyFont="1" applyFill="1" applyBorder="1" applyAlignment="1" applyProtection="1">
      <alignment horizontal="center" vertical="center" wrapText="1"/>
    </xf>
    <xf numFmtId="0" fontId="108" fillId="62" borderId="2" xfId="0" applyNumberFormat="1" applyFont="1" applyFill="1" applyBorder="1" applyAlignment="1" applyProtection="1">
      <alignment horizontal="left" vertical="center" wrapText="1"/>
    </xf>
    <xf numFmtId="3" fontId="109" fillId="62" borderId="2" xfId="153" applyNumberFormat="1" applyFont="1" applyFill="1" applyBorder="1" applyAlignment="1" applyProtection="1">
      <alignment horizontal="center" vertical="center" wrapText="1"/>
    </xf>
    <xf numFmtId="173" fontId="109" fillId="62" borderId="2" xfId="153" applyNumberFormat="1" applyFont="1" applyFill="1" applyBorder="1" applyAlignment="1" applyProtection="1">
      <alignment horizontal="center" vertical="center" wrapText="1"/>
    </xf>
    <xf numFmtId="3" fontId="17" fillId="64" borderId="14" xfId="153" applyNumberFormat="1" applyFont="1" applyFill="1" applyBorder="1" applyAlignment="1" applyProtection="1">
      <alignment horizontal="center" vertical="center" wrapText="1"/>
    </xf>
    <xf numFmtId="4" fontId="17" fillId="64" borderId="2" xfId="153" applyNumberFormat="1" applyFont="1" applyFill="1" applyBorder="1" applyAlignment="1" applyProtection="1">
      <alignment horizontal="center" vertical="center" wrapText="1"/>
    </xf>
    <xf numFmtId="0" fontId="17" fillId="64" borderId="2" xfId="153" applyNumberFormat="1" applyFont="1" applyFill="1" applyBorder="1" applyAlignment="1" applyProtection="1">
      <alignment horizontal="center" vertical="center" wrapText="1"/>
    </xf>
    <xf numFmtId="3" fontId="17" fillId="64" borderId="16" xfId="153" applyNumberFormat="1" applyFont="1" applyFill="1" applyBorder="1" applyAlignment="1" applyProtection="1">
      <alignment horizontal="center" vertical="center" wrapText="1"/>
    </xf>
    <xf numFmtId="0" fontId="0" fillId="64" borderId="2" xfId="0" applyNumberFormat="1" applyFont="1" applyFill="1" applyBorder="1" applyAlignment="1" applyProtection="1">
      <alignment horizontal="center" vertical="center"/>
    </xf>
    <xf numFmtId="1" fontId="0" fillId="64" borderId="2" xfId="0" applyNumberFormat="1" applyFont="1" applyFill="1" applyBorder="1" applyAlignment="1" applyProtection="1">
      <alignment horizontal="center" vertical="center"/>
    </xf>
    <xf numFmtId="1" fontId="19" fillId="64" borderId="2" xfId="0" applyNumberFormat="1" applyFont="1" applyFill="1" applyBorder="1" applyAlignment="1" applyProtection="1">
      <alignment horizontal="center" vertical="center"/>
    </xf>
    <xf numFmtId="0" fontId="96" fillId="63" borderId="2" xfId="0" applyFont="1" applyFill="1" applyBorder="1" applyAlignment="1" applyProtection="1">
      <alignment horizontal="left" vertical="center" wrapText="1"/>
    </xf>
    <xf numFmtId="0" fontId="96" fillId="63" borderId="13" xfId="0" applyNumberFormat="1" applyFont="1" applyFill="1" applyBorder="1" applyAlignment="1" applyProtection="1">
      <alignment horizontal="left" vertical="center"/>
    </xf>
    <xf numFmtId="0" fontId="96" fillId="0" borderId="0" xfId="0" applyFont="1" applyFill="1" applyBorder="1" applyAlignment="1" applyProtection="1">
      <alignment horizontal="center" vertical="center" wrapText="1"/>
    </xf>
    <xf numFmtId="0" fontId="96" fillId="63" borderId="2" xfId="0" applyNumberFormat="1" applyFont="1" applyFill="1" applyBorder="1" applyAlignment="1" applyProtection="1">
      <alignment horizontal="left" vertical="center"/>
    </xf>
    <xf numFmtId="0" fontId="0" fillId="0" borderId="78" xfId="0" applyBorder="1" applyAlignment="1" applyProtection="1">
      <alignment vertical="center"/>
    </xf>
    <xf numFmtId="0" fontId="0" fillId="0" borderId="79" xfId="0" applyBorder="1" applyAlignment="1" applyProtection="1">
      <alignment vertical="center"/>
    </xf>
    <xf numFmtId="14" fontId="48" fillId="0" borderId="79" xfId="0" applyNumberFormat="1" applyFont="1" applyFill="1" applyBorder="1" applyAlignment="1" applyProtection="1">
      <alignment vertical="center"/>
    </xf>
    <xf numFmtId="165" fontId="0" fillId="0" borderId="80" xfId="0" applyNumberFormat="1" applyBorder="1" applyAlignment="1" applyProtection="1">
      <alignment vertical="center"/>
    </xf>
    <xf numFmtId="3" fontId="17" fillId="4" borderId="81" xfId="153" applyNumberFormat="1" applyFont="1" applyFill="1" applyBorder="1" applyAlignment="1" applyProtection="1">
      <alignment horizontal="left" vertical="center" wrapText="1"/>
      <protection locked="0"/>
    </xf>
    <xf numFmtId="3" fontId="17" fillId="4" borderId="82" xfId="153" applyNumberFormat="1" applyFont="1" applyFill="1" applyBorder="1" applyAlignment="1" applyProtection="1">
      <alignment horizontal="left" vertical="center" wrapText="1"/>
      <protection locked="0"/>
    </xf>
    <xf numFmtId="0" fontId="113" fillId="0" borderId="0" xfId="0" applyFont="1" applyProtection="1"/>
    <xf numFmtId="0" fontId="114" fillId="62" borderId="0" xfId="0" applyFont="1" applyFill="1" applyAlignment="1" applyProtection="1">
      <alignment vertical="center"/>
    </xf>
    <xf numFmtId="0" fontId="114" fillId="62" borderId="0" xfId="0" applyFont="1" applyFill="1" applyAlignment="1" applyProtection="1"/>
    <xf numFmtId="0" fontId="49" fillId="4" borderId="0" xfId="0" applyFont="1" applyFill="1" applyBorder="1" applyAlignment="1" applyProtection="1">
      <alignment vertical="center"/>
    </xf>
    <xf numFmtId="0" fontId="86" fillId="62" borderId="0" xfId="0" applyFont="1" applyFill="1" applyAlignment="1" applyProtection="1">
      <alignment vertical="center"/>
    </xf>
    <xf numFmtId="0" fontId="89" fillId="63" borderId="2" xfId="153" applyNumberFormat="1" applyFont="1" applyFill="1" applyBorder="1" applyAlignment="1" applyProtection="1">
      <alignment horizontal="center" vertical="center" wrapText="1"/>
    </xf>
    <xf numFmtId="0" fontId="1" fillId="4" borderId="0" xfId="2237" applyFill="1" applyProtection="1"/>
    <xf numFmtId="0" fontId="89" fillId="63" borderId="2" xfId="153" applyNumberFormat="1" applyFont="1" applyFill="1" applyBorder="1" applyAlignment="1" applyProtection="1">
      <alignment vertical="center" wrapText="1"/>
    </xf>
    <xf numFmtId="0" fontId="19" fillId="63" borderId="2" xfId="0" applyFont="1" applyFill="1" applyBorder="1" applyAlignment="1" applyProtection="1">
      <alignment vertical="center" wrapText="1"/>
    </xf>
    <xf numFmtId="0" fontId="15" fillId="0" borderId="69"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protection locked="0"/>
    </xf>
    <xf numFmtId="0" fontId="15" fillId="0" borderId="54" xfId="0" applyFont="1" applyFill="1" applyBorder="1" applyAlignment="1" applyProtection="1">
      <alignment horizontal="left" vertical="center"/>
      <protection locked="0"/>
    </xf>
    <xf numFmtId="0" fontId="15" fillId="0" borderId="67"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wrapText="1"/>
    </xf>
    <xf numFmtId="0" fontId="15" fillId="0" borderId="83" xfId="0" applyFont="1" applyFill="1" applyBorder="1" applyAlignment="1" applyProtection="1">
      <alignment horizontal="left" vertical="center"/>
      <protection locked="0"/>
    </xf>
    <xf numFmtId="3" fontId="85" fillId="3" borderId="2" xfId="153" applyNumberFormat="1" applyFont="1" applyFill="1" applyBorder="1" applyAlignment="1" applyProtection="1">
      <alignment horizontal="center" vertical="center" wrapText="1"/>
    </xf>
    <xf numFmtId="173" fontId="85" fillId="3" borderId="2" xfId="243" applyNumberFormat="1" applyFont="1" applyFill="1" applyBorder="1" applyAlignment="1" applyProtection="1">
      <alignment horizontal="center" vertical="center" wrapText="1"/>
    </xf>
    <xf numFmtId="3" fontId="87" fillId="62" borderId="2" xfId="0" applyNumberFormat="1" applyFont="1" applyFill="1" applyBorder="1" applyAlignment="1" applyProtection="1">
      <alignment horizontal="center" vertical="center"/>
    </xf>
    <xf numFmtId="0" fontId="18" fillId="0" borderId="0" xfId="5" applyFont="1" applyAlignment="1" applyProtection="1">
      <alignment vertical="center"/>
    </xf>
    <xf numFmtId="0" fontId="19" fillId="63" borderId="13" xfId="0" applyFont="1" applyFill="1" applyBorder="1" applyAlignment="1" applyProtection="1">
      <alignment vertical="center" wrapText="1"/>
    </xf>
    <xf numFmtId="3" fontId="17" fillId="4" borderId="47" xfId="153" applyNumberFormat="1" applyFont="1" applyFill="1" applyBorder="1" applyAlignment="1" applyProtection="1">
      <alignment horizontal="left" vertical="center" wrapText="1"/>
      <protection locked="0"/>
    </xf>
    <xf numFmtId="3" fontId="17" fillId="4" borderId="2" xfId="153" quotePrefix="1" applyNumberFormat="1" applyFont="1" applyFill="1" applyBorder="1" applyAlignment="1" applyProtection="1">
      <alignment horizontal="left" vertical="center" wrapText="1"/>
    </xf>
    <xf numFmtId="0" fontId="89" fillId="0" borderId="0" xfId="153" applyNumberFormat="1" applyFont="1" applyFill="1" applyBorder="1" applyAlignment="1" applyProtection="1">
      <alignment vertical="center" wrapText="1"/>
    </xf>
    <xf numFmtId="3" fontId="103" fillId="63" borderId="2" xfId="153" applyNumberFormat="1" applyFont="1" applyFill="1" applyBorder="1" applyAlignment="1" applyProtection="1">
      <alignment horizontal="center" vertical="center" wrapText="1"/>
      <protection locked="0"/>
    </xf>
    <xf numFmtId="3" fontId="17" fillId="4" borderId="2" xfId="153" applyNumberFormat="1" applyFont="1" applyFill="1" applyBorder="1" applyAlignment="1" applyProtection="1">
      <alignment horizontal="center" vertical="center" wrapText="1"/>
      <protection locked="0"/>
    </xf>
    <xf numFmtId="3" fontId="17" fillId="4" borderId="2" xfId="153" applyNumberFormat="1" applyFont="1" applyFill="1" applyBorder="1" applyAlignment="1" applyProtection="1">
      <alignment horizontal="left" vertical="center" wrapText="1"/>
      <protection locked="0"/>
    </xf>
    <xf numFmtId="3" fontId="17" fillId="4" borderId="2" xfId="153" applyNumberFormat="1" applyFont="1" applyFill="1" applyBorder="1" applyAlignment="1" applyProtection="1">
      <alignment vertical="center" wrapText="1"/>
      <protection locked="0"/>
    </xf>
    <xf numFmtId="0" fontId="86" fillId="61" borderId="0" xfId="0" applyFont="1" applyFill="1" applyAlignment="1">
      <alignment horizontal="left"/>
    </xf>
    <xf numFmtId="0" fontId="0" fillId="0" borderId="0" xfId="2234" applyFont="1" applyAlignment="1" applyProtection="1">
      <alignment horizontal="left" vertical="top" wrapText="1"/>
    </xf>
    <xf numFmtId="0" fontId="15" fillId="0" borderId="0" xfId="2234" applyFont="1" applyAlignment="1" applyProtection="1">
      <alignment horizontal="left" vertical="top"/>
    </xf>
    <xf numFmtId="0" fontId="86" fillId="61" borderId="0" xfId="2234" applyFont="1" applyFill="1" applyAlignment="1" applyProtection="1">
      <alignment horizontal="left" vertical="center"/>
    </xf>
    <xf numFmtId="0" fontId="15" fillId="0" borderId="55" xfId="2234" applyFont="1" applyBorder="1" applyAlignment="1" applyProtection="1">
      <alignment horizontal="left" vertical="center" wrapText="1"/>
    </xf>
    <xf numFmtId="0" fontId="15" fillId="0" borderId="0" xfId="2234" applyFont="1" applyAlignment="1" applyProtection="1">
      <alignment horizontal="left" vertical="center" wrapText="1"/>
    </xf>
    <xf numFmtId="0" fontId="15" fillId="0" borderId="31" xfId="2234" applyFont="1" applyBorder="1" applyAlignment="1" applyProtection="1">
      <alignment horizontal="left" vertical="center" wrapText="1"/>
    </xf>
    <xf numFmtId="0" fontId="89" fillId="4" borderId="0" xfId="2235" applyNumberFormat="1" applyFont="1" applyFill="1" applyAlignment="1" applyProtection="1">
      <alignment horizontal="left" vertical="top" wrapText="1"/>
      <protection hidden="1"/>
    </xf>
    <xf numFmtId="0" fontId="17" fillId="4" borderId="36" xfId="153" applyNumberFormat="1" applyFont="1" applyFill="1" applyBorder="1" applyAlignment="1" applyProtection="1">
      <alignment horizontal="left" vertical="center" wrapText="1"/>
      <protection locked="0"/>
    </xf>
    <xf numFmtId="0" fontId="17" fillId="4" borderId="37" xfId="153" applyNumberFormat="1" applyFont="1" applyFill="1" applyBorder="1" applyAlignment="1" applyProtection="1">
      <alignment horizontal="left" vertical="center" wrapText="1"/>
      <protection locked="0"/>
    </xf>
    <xf numFmtId="0" fontId="17" fillId="4" borderId="38" xfId="153" applyNumberFormat="1" applyFont="1" applyFill="1" applyBorder="1" applyAlignment="1" applyProtection="1">
      <alignment horizontal="left" vertical="center" wrapText="1"/>
      <protection locked="0"/>
    </xf>
    <xf numFmtId="0" fontId="17" fillId="4" borderId="40" xfId="153" applyNumberFormat="1" applyFont="1" applyFill="1" applyBorder="1" applyAlignment="1" applyProtection="1">
      <alignment horizontal="left" vertical="center" wrapText="1"/>
      <protection locked="0"/>
    </xf>
    <xf numFmtId="0" fontId="17" fillId="4" borderId="27" xfId="153" applyNumberFormat="1" applyFont="1" applyFill="1" applyBorder="1" applyAlignment="1" applyProtection="1">
      <alignment horizontal="left" vertical="center" wrapText="1"/>
      <protection locked="0"/>
    </xf>
    <xf numFmtId="0" fontId="17" fillId="4" borderId="28" xfId="153" applyNumberFormat="1" applyFont="1" applyFill="1" applyBorder="1" applyAlignment="1" applyProtection="1">
      <alignment horizontal="left" vertical="center" wrapText="1"/>
      <protection locked="0"/>
    </xf>
    <xf numFmtId="0" fontId="17" fillId="4" borderId="50" xfId="153" applyNumberFormat="1" applyFont="1" applyFill="1" applyBorder="1" applyAlignment="1" applyProtection="1">
      <alignment horizontal="left" vertical="center" wrapText="1"/>
      <protection locked="0"/>
    </xf>
    <xf numFmtId="0" fontId="17" fillId="4" borderId="51" xfId="153" applyNumberFormat="1" applyFont="1" applyFill="1" applyBorder="1" applyAlignment="1" applyProtection="1">
      <alignment horizontal="left" vertical="center" wrapText="1"/>
      <protection locked="0"/>
    </xf>
    <xf numFmtId="0" fontId="17" fillId="4" borderId="52" xfId="153" applyNumberFormat="1" applyFont="1" applyFill="1" applyBorder="1" applyAlignment="1" applyProtection="1">
      <alignment horizontal="left" vertical="center" wrapText="1"/>
      <protection locked="0"/>
    </xf>
    <xf numFmtId="0" fontId="96" fillId="63" borderId="15" xfId="153" applyNumberFormat="1" applyFont="1" applyFill="1" applyBorder="1" applyAlignment="1" applyProtection="1">
      <alignment horizontal="center" vertical="center" wrapText="1"/>
    </xf>
    <xf numFmtId="0" fontId="96" fillId="63" borderId="16" xfId="153" applyNumberFormat="1" applyFont="1" applyFill="1" applyBorder="1" applyAlignment="1" applyProtection="1">
      <alignment horizontal="center" vertical="center" wrapText="1"/>
    </xf>
    <xf numFmtId="0" fontId="88" fillId="0" borderId="36" xfId="153" applyNumberFormat="1" applyFont="1" applyFill="1" applyBorder="1" applyAlignment="1" applyProtection="1">
      <alignment horizontal="left" vertical="center" wrapText="1"/>
      <protection locked="0"/>
    </xf>
    <xf numFmtId="0" fontId="88" fillId="0" borderId="37" xfId="153" applyNumberFormat="1" applyFont="1" applyFill="1" applyBorder="1" applyAlignment="1" applyProtection="1">
      <alignment horizontal="left" vertical="center" wrapText="1"/>
      <protection locked="0"/>
    </xf>
    <xf numFmtId="0" fontId="88" fillId="0" borderId="38" xfId="153" applyNumberFormat="1" applyFont="1" applyFill="1" applyBorder="1" applyAlignment="1" applyProtection="1">
      <alignment horizontal="left" vertical="center" wrapText="1"/>
      <protection locked="0"/>
    </xf>
    <xf numFmtId="0" fontId="88" fillId="0" borderId="40" xfId="153" applyNumberFormat="1" applyFont="1" applyFill="1" applyBorder="1" applyAlignment="1" applyProtection="1">
      <alignment horizontal="left" vertical="center" wrapText="1"/>
      <protection locked="0"/>
    </xf>
    <xf numFmtId="0" fontId="88" fillId="0" borderId="27" xfId="153" applyNumberFormat="1" applyFont="1" applyFill="1" applyBorder="1" applyAlignment="1" applyProtection="1">
      <alignment horizontal="left" vertical="center" wrapText="1"/>
      <protection locked="0"/>
    </xf>
    <xf numFmtId="0" fontId="88" fillId="0" borderId="28" xfId="153" applyNumberFormat="1" applyFont="1" applyFill="1" applyBorder="1" applyAlignment="1" applyProtection="1">
      <alignment horizontal="left" vertical="center" wrapText="1"/>
      <protection locked="0"/>
    </xf>
    <xf numFmtId="0" fontId="17" fillId="4" borderId="41" xfId="153" applyNumberFormat="1" applyFont="1" applyFill="1" applyBorder="1" applyAlignment="1" applyProtection="1">
      <alignment horizontal="left" vertical="center" wrapText="1"/>
      <protection locked="0"/>
    </xf>
    <xf numFmtId="0" fontId="17" fillId="4" borderId="42" xfId="153" applyNumberFormat="1" applyFont="1" applyFill="1" applyBorder="1" applyAlignment="1" applyProtection="1">
      <alignment horizontal="left" vertical="center" wrapText="1"/>
      <protection locked="0"/>
    </xf>
    <xf numFmtId="0" fontId="17" fillId="4" borderId="43" xfId="153" applyNumberFormat="1" applyFont="1" applyFill="1" applyBorder="1" applyAlignment="1" applyProtection="1">
      <alignment horizontal="left" vertical="center" wrapText="1"/>
      <protection locked="0"/>
    </xf>
    <xf numFmtId="0" fontId="17" fillId="4" borderId="44" xfId="153" applyNumberFormat="1" applyFont="1" applyFill="1" applyBorder="1" applyAlignment="1" applyProtection="1">
      <alignment horizontal="left" vertical="center" wrapText="1"/>
      <protection locked="0"/>
    </xf>
    <xf numFmtId="0" fontId="17" fillId="4" borderId="45" xfId="153" applyNumberFormat="1" applyFont="1" applyFill="1" applyBorder="1" applyAlignment="1" applyProtection="1">
      <alignment horizontal="left" vertical="center" wrapText="1"/>
      <protection locked="0"/>
    </xf>
    <xf numFmtId="0" fontId="17" fillId="4" borderId="46" xfId="153" applyNumberFormat="1" applyFont="1" applyFill="1" applyBorder="1" applyAlignment="1" applyProtection="1">
      <alignment horizontal="left" vertical="center" wrapText="1"/>
      <protection locked="0"/>
    </xf>
    <xf numFmtId="0" fontId="17" fillId="4" borderId="47" xfId="153" applyNumberFormat="1" applyFont="1" applyFill="1" applyBorder="1" applyAlignment="1" applyProtection="1">
      <alignment horizontal="left" vertical="center" wrapText="1"/>
      <protection locked="0"/>
    </xf>
    <xf numFmtId="0" fontId="17" fillId="4" borderId="48" xfId="153" applyNumberFormat="1" applyFont="1" applyFill="1" applyBorder="1" applyAlignment="1" applyProtection="1">
      <alignment horizontal="left" vertical="center" wrapText="1"/>
      <protection locked="0"/>
    </xf>
    <xf numFmtId="0" fontId="17" fillId="4" borderId="49" xfId="153" applyNumberFormat="1" applyFont="1" applyFill="1" applyBorder="1" applyAlignment="1" applyProtection="1">
      <alignment horizontal="left" vertical="center" wrapText="1"/>
      <protection locked="0"/>
    </xf>
    <xf numFmtId="0" fontId="96" fillId="63" borderId="2" xfId="153" applyNumberFormat="1" applyFont="1" applyFill="1" applyBorder="1" applyAlignment="1" applyProtection="1">
      <alignment horizontal="center" vertical="center" wrapText="1"/>
    </xf>
    <xf numFmtId="0" fontId="96" fillId="63" borderId="70" xfId="0" applyFont="1" applyFill="1" applyBorder="1" applyAlignment="1" applyProtection="1">
      <alignment horizontal="center" vertical="center" wrapText="1"/>
    </xf>
    <xf numFmtId="0" fontId="96" fillId="63" borderId="71" xfId="0" applyFont="1" applyFill="1" applyBorder="1" applyAlignment="1" applyProtection="1">
      <alignment horizontal="center" vertical="center" wrapText="1"/>
    </xf>
    <xf numFmtId="3" fontId="78" fillId="64" borderId="57" xfId="153" applyNumberFormat="1" applyFont="1" applyFill="1" applyBorder="1" applyAlignment="1" applyProtection="1">
      <alignment horizontal="center" vertical="center" wrapText="1"/>
      <protection locked="0"/>
    </xf>
    <xf numFmtId="3" fontId="78" fillId="64" borderId="73" xfId="153" applyNumberFormat="1" applyFont="1" applyFill="1" applyBorder="1" applyAlignment="1" applyProtection="1">
      <alignment horizontal="center" vertical="center" wrapText="1"/>
      <protection locked="0"/>
    </xf>
    <xf numFmtId="3" fontId="78" fillId="64" borderId="56" xfId="153" applyNumberFormat="1" applyFont="1" applyFill="1" applyBorder="1" applyAlignment="1" applyProtection="1">
      <alignment horizontal="center" vertical="center" wrapText="1"/>
      <protection locked="0"/>
    </xf>
    <xf numFmtId="3" fontId="78" fillId="64" borderId="72" xfId="153" applyNumberFormat="1" applyFont="1" applyFill="1" applyBorder="1" applyAlignment="1" applyProtection="1">
      <alignment horizontal="center" vertical="center" wrapText="1"/>
      <protection locked="0"/>
    </xf>
    <xf numFmtId="3" fontId="17" fillId="4" borderId="74" xfId="153" applyNumberFormat="1" applyFont="1" applyFill="1" applyBorder="1" applyAlignment="1" applyProtection="1">
      <alignment horizontal="center" vertical="center" wrapText="1"/>
      <protection locked="0"/>
    </xf>
    <xf numFmtId="3" fontId="17" fillId="4" borderId="75" xfId="153" applyNumberFormat="1" applyFont="1" applyFill="1" applyBorder="1" applyAlignment="1" applyProtection="1">
      <alignment horizontal="center" vertical="center" wrapText="1"/>
      <protection locked="0"/>
    </xf>
    <xf numFmtId="3" fontId="17" fillId="4" borderId="76" xfId="153" applyNumberFormat="1" applyFont="1" applyFill="1" applyBorder="1" applyAlignment="1" applyProtection="1">
      <alignment horizontal="center" vertical="center" wrapText="1"/>
      <protection locked="0"/>
    </xf>
    <xf numFmtId="0" fontId="114" fillId="62" borderId="0" xfId="0" applyFont="1" applyFill="1" applyAlignment="1" applyProtection="1">
      <alignment horizontal="center"/>
    </xf>
    <xf numFmtId="0" fontId="96" fillId="63" borderId="15" xfId="0" applyFont="1" applyFill="1" applyBorder="1" applyAlignment="1" applyProtection="1">
      <alignment horizontal="center" vertical="center" wrapText="1"/>
    </xf>
    <xf numFmtId="0" fontId="96" fillId="63" borderId="16" xfId="0" applyFont="1" applyFill="1" applyBorder="1" applyAlignment="1" applyProtection="1">
      <alignment horizontal="center" vertical="center" wrapText="1"/>
    </xf>
    <xf numFmtId="0" fontId="17" fillId="4" borderId="39" xfId="153" applyNumberFormat="1" applyFont="1" applyFill="1" applyBorder="1" applyAlignment="1" applyProtection="1">
      <alignment horizontal="left" vertical="center" wrapText="1"/>
      <protection locked="0"/>
    </xf>
    <xf numFmtId="0" fontId="17" fillId="4" borderId="2" xfId="153" applyNumberFormat="1" applyFont="1" applyFill="1" applyBorder="1" applyAlignment="1" applyProtection="1">
      <alignment horizontal="left" vertical="center" wrapText="1"/>
      <protection locked="0"/>
    </xf>
    <xf numFmtId="0" fontId="17" fillId="4" borderId="29" xfId="153" applyNumberFormat="1" applyFont="1" applyFill="1" applyBorder="1" applyAlignment="1" applyProtection="1">
      <alignment horizontal="left" vertical="center" wrapText="1"/>
      <protection locked="0"/>
    </xf>
    <xf numFmtId="0" fontId="96" fillId="63" borderId="13" xfId="0" applyFont="1" applyFill="1" applyBorder="1" applyAlignment="1" applyProtection="1">
      <alignment horizontal="center" vertical="center" wrapText="1"/>
    </xf>
    <xf numFmtId="0" fontId="96" fillId="63" borderId="3" xfId="0" applyFont="1" applyFill="1" applyBorder="1" applyAlignment="1" applyProtection="1">
      <alignment horizontal="center" vertical="center" wrapText="1"/>
    </xf>
    <xf numFmtId="0" fontId="96" fillId="63" borderId="14" xfId="0" applyFont="1" applyFill="1" applyBorder="1" applyAlignment="1" applyProtection="1">
      <alignment horizontal="center" vertical="center" wrapText="1"/>
    </xf>
    <xf numFmtId="0" fontId="96" fillId="63" borderId="26" xfId="0" applyFont="1" applyFill="1" applyBorder="1" applyAlignment="1" applyProtection="1">
      <alignment horizontal="center" vertical="center" wrapText="1"/>
    </xf>
    <xf numFmtId="0" fontId="96" fillId="63" borderId="25" xfId="0" applyFont="1" applyFill="1" applyBorder="1" applyAlignment="1" applyProtection="1">
      <alignment horizontal="center" vertical="center" wrapText="1"/>
    </xf>
    <xf numFmtId="0" fontId="96" fillId="63" borderId="53" xfId="0" applyFont="1" applyFill="1" applyBorder="1" applyAlignment="1" applyProtection="1">
      <alignment horizontal="center" vertical="center" wrapText="1"/>
    </xf>
    <xf numFmtId="0" fontId="96" fillId="63" borderId="30" xfId="0" applyFont="1" applyFill="1" applyBorder="1" applyAlignment="1" applyProtection="1">
      <alignment horizontal="center" vertical="center" wrapText="1"/>
    </xf>
    <xf numFmtId="0" fontId="103" fillId="63" borderId="2" xfId="153" applyFont="1" applyFill="1" applyBorder="1" applyAlignment="1" applyProtection="1">
      <alignment horizontal="center" vertical="center" wrapText="1"/>
    </xf>
    <xf numFmtId="3" fontId="103" fillId="63" borderId="2" xfId="0" applyNumberFormat="1" applyFont="1" applyFill="1" applyBorder="1" applyAlignment="1" applyProtection="1">
      <alignment horizontal="center" vertical="center" wrapText="1"/>
    </xf>
    <xf numFmtId="0" fontId="86" fillId="61" borderId="0" xfId="0" applyFont="1" applyFill="1" applyAlignment="1" applyProtection="1">
      <alignment horizontal="left"/>
    </xf>
    <xf numFmtId="0" fontId="19" fillId="63" borderId="13" xfId="0" applyFont="1" applyFill="1" applyBorder="1" applyAlignment="1" applyProtection="1">
      <alignment horizontal="left" vertical="center" wrapText="1"/>
    </xf>
    <xf numFmtId="0" fontId="19" fillId="63" borderId="3" xfId="0" applyFont="1" applyFill="1" applyBorder="1" applyAlignment="1" applyProtection="1">
      <alignment horizontal="left" vertical="center" wrapText="1"/>
    </xf>
    <xf numFmtId="0" fontId="0" fillId="64" borderId="13" xfId="0" applyFont="1" applyFill="1" applyBorder="1" applyAlignment="1" applyProtection="1">
      <alignment horizontal="left" vertical="center" wrapText="1"/>
      <protection locked="0"/>
    </xf>
    <xf numFmtId="0" fontId="0" fillId="64" borderId="14" xfId="0" applyFont="1" applyFill="1" applyBorder="1" applyAlignment="1" applyProtection="1">
      <alignment horizontal="left" vertical="center" wrapText="1"/>
      <protection locked="0"/>
    </xf>
    <xf numFmtId="0" fontId="19" fillId="63" borderId="13" xfId="0" applyNumberFormat="1" applyFont="1" applyFill="1" applyBorder="1" applyAlignment="1" applyProtection="1">
      <alignment horizontal="left" vertical="center" wrapText="1"/>
    </xf>
    <xf numFmtId="0" fontId="19" fillId="63" borderId="3" xfId="0" applyNumberFormat="1" applyFont="1" applyFill="1" applyBorder="1" applyAlignment="1" applyProtection="1">
      <alignment horizontal="left" vertical="center" wrapText="1"/>
    </xf>
    <xf numFmtId="0" fontId="19" fillId="63" borderId="84" xfId="0" applyFont="1" applyFill="1" applyBorder="1" applyAlignment="1" applyProtection="1">
      <alignment horizontal="left" vertical="center" wrapText="1"/>
    </xf>
    <xf numFmtId="0" fontId="87" fillId="62" borderId="2" xfId="0" applyFont="1" applyFill="1" applyBorder="1" applyAlignment="1" applyProtection="1">
      <alignment horizontal="right" vertical="center"/>
    </xf>
    <xf numFmtId="0" fontId="87" fillId="62" borderId="2" xfId="0" applyFont="1" applyFill="1" applyBorder="1" applyAlignment="1" applyProtection="1">
      <alignment horizontal="right" vertical="center" wrapText="1"/>
    </xf>
    <xf numFmtId="0" fontId="90" fillId="0" borderId="0" xfId="0" applyFont="1" applyAlignment="1" applyProtection="1">
      <alignment horizontal="center" wrapText="1"/>
    </xf>
  </cellXfs>
  <cellStyles count="2238">
    <cellStyle name="=C:\WINNT\SYSTEM32\COMMAND.COM" xfId="18"/>
    <cellStyle name="20% - Accent1" xfId="218" builtinId="30" customBuiltin="1"/>
    <cellStyle name="20% - Accent1 2" xfId="19"/>
    <cellStyle name="20% - Accent1 3" xfId="249"/>
    <cellStyle name="20% - Accent1 3 2" xfId="373"/>
    <cellStyle name="20% - Accent1 3 2 2" xfId="1158"/>
    <cellStyle name="20% - Accent1 3 2 2 2" xfId="2204"/>
    <cellStyle name="20% - Accent1 3 2 3" xfId="892"/>
    <cellStyle name="20% - Accent1 3 2 3 2" xfId="1938"/>
    <cellStyle name="20% - Accent1 3 2 4" xfId="621"/>
    <cellStyle name="20% - Accent1 3 2 4 2" xfId="1672"/>
    <cellStyle name="20% - Accent1 3 2 5" xfId="1424"/>
    <cellStyle name="20% - Accent1 3 3" xfId="1034"/>
    <cellStyle name="20% - Accent1 3 3 2" xfId="2080"/>
    <cellStyle name="20% - Accent1 3 4" xfId="768"/>
    <cellStyle name="20% - Accent1 3 4 2" xfId="1814"/>
    <cellStyle name="20% - Accent1 3 5" xfId="497"/>
    <cellStyle name="20% - Accent1 3 5 2" xfId="1548"/>
    <cellStyle name="20% - Accent1 3 6" xfId="1300"/>
    <cellStyle name="20% - Accent1 4" xfId="355"/>
    <cellStyle name="20% - Accent1 4 2" xfId="1140"/>
    <cellStyle name="20% - Accent1 4 2 2" xfId="2186"/>
    <cellStyle name="20% - Accent1 4 3" xfId="874"/>
    <cellStyle name="20% - Accent1 4 3 2" xfId="1920"/>
    <cellStyle name="20% - Accent1 4 4" xfId="603"/>
    <cellStyle name="20% - Accent1 4 4 2" xfId="1654"/>
    <cellStyle name="20% - Accent1 4 5" xfId="1406"/>
    <cellStyle name="20% - Accent1 5" xfId="635"/>
    <cellStyle name="20% - Accent1 5 2" xfId="1172"/>
    <cellStyle name="20% - Accent1 5 2 2" xfId="2218"/>
    <cellStyle name="20% - Accent1 5 3" xfId="906"/>
    <cellStyle name="20% - Accent1 5 3 2" xfId="1952"/>
    <cellStyle name="20% - Accent1 5 4" xfId="1686"/>
    <cellStyle name="20% - Accent1 6" xfId="1016"/>
    <cellStyle name="20% - Accent1 6 2" xfId="2062"/>
    <cellStyle name="20% - Accent1 7" xfId="750"/>
    <cellStyle name="20% - Accent1 7 2" xfId="1796"/>
    <cellStyle name="20% - Accent1 8" xfId="479"/>
    <cellStyle name="20% - Accent1 8 2" xfId="1530"/>
    <cellStyle name="20% - Accent1 9" xfId="1282"/>
    <cellStyle name="20% - Accent2" xfId="222" builtinId="34" customBuiltin="1"/>
    <cellStyle name="20% - Accent2 2" xfId="20"/>
    <cellStyle name="20% - Accent2 3" xfId="251"/>
    <cellStyle name="20% - Accent2 3 2" xfId="375"/>
    <cellStyle name="20% - Accent2 3 2 2" xfId="1160"/>
    <cellStyle name="20% - Accent2 3 2 2 2" xfId="2206"/>
    <cellStyle name="20% - Accent2 3 2 3" xfId="894"/>
    <cellStyle name="20% - Accent2 3 2 3 2" xfId="1940"/>
    <cellStyle name="20% - Accent2 3 2 4" xfId="623"/>
    <cellStyle name="20% - Accent2 3 2 4 2" xfId="1674"/>
    <cellStyle name="20% - Accent2 3 2 5" xfId="1426"/>
    <cellStyle name="20% - Accent2 3 3" xfId="1036"/>
    <cellStyle name="20% - Accent2 3 3 2" xfId="2082"/>
    <cellStyle name="20% - Accent2 3 4" xfId="770"/>
    <cellStyle name="20% - Accent2 3 4 2" xfId="1816"/>
    <cellStyle name="20% - Accent2 3 5" xfId="499"/>
    <cellStyle name="20% - Accent2 3 5 2" xfId="1550"/>
    <cellStyle name="20% - Accent2 3 6" xfId="1302"/>
    <cellStyle name="20% - Accent2 4" xfId="357"/>
    <cellStyle name="20% - Accent2 4 2" xfId="1142"/>
    <cellStyle name="20% - Accent2 4 2 2" xfId="2188"/>
    <cellStyle name="20% - Accent2 4 3" xfId="876"/>
    <cellStyle name="20% - Accent2 4 3 2" xfId="1922"/>
    <cellStyle name="20% - Accent2 4 4" xfId="605"/>
    <cellStyle name="20% - Accent2 4 4 2" xfId="1656"/>
    <cellStyle name="20% - Accent2 4 5" xfId="1408"/>
    <cellStyle name="20% - Accent2 5" xfId="637"/>
    <cellStyle name="20% - Accent2 5 2" xfId="1174"/>
    <cellStyle name="20% - Accent2 5 2 2" xfId="2220"/>
    <cellStyle name="20% - Accent2 5 3" xfId="908"/>
    <cellStyle name="20% - Accent2 5 3 2" xfId="1954"/>
    <cellStyle name="20% - Accent2 5 4" xfId="1688"/>
    <cellStyle name="20% - Accent2 6" xfId="1018"/>
    <cellStyle name="20% - Accent2 6 2" xfId="2064"/>
    <cellStyle name="20% - Accent2 7" xfId="752"/>
    <cellStyle name="20% - Accent2 7 2" xfId="1798"/>
    <cellStyle name="20% - Accent2 8" xfId="481"/>
    <cellStyle name="20% - Accent2 8 2" xfId="1532"/>
    <cellStyle name="20% - Accent2 9" xfId="1284"/>
    <cellStyle name="20% - Accent3" xfId="226" builtinId="38" customBuiltin="1"/>
    <cellStyle name="20% - Accent3 2" xfId="21"/>
    <cellStyle name="20% - Accent3 3" xfId="253"/>
    <cellStyle name="20% - Accent3 3 2" xfId="377"/>
    <cellStyle name="20% - Accent3 3 2 2" xfId="1162"/>
    <cellStyle name="20% - Accent3 3 2 2 2" xfId="2208"/>
    <cellStyle name="20% - Accent3 3 2 3" xfId="896"/>
    <cellStyle name="20% - Accent3 3 2 3 2" xfId="1942"/>
    <cellStyle name="20% - Accent3 3 2 4" xfId="625"/>
    <cellStyle name="20% - Accent3 3 2 4 2" xfId="1676"/>
    <cellStyle name="20% - Accent3 3 2 5" xfId="1428"/>
    <cellStyle name="20% - Accent3 3 3" xfId="1038"/>
    <cellStyle name="20% - Accent3 3 3 2" xfId="2084"/>
    <cellStyle name="20% - Accent3 3 4" xfId="772"/>
    <cellStyle name="20% - Accent3 3 4 2" xfId="1818"/>
    <cellStyle name="20% - Accent3 3 5" xfId="501"/>
    <cellStyle name="20% - Accent3 3 5 2" xfId="1552"/>
    <cellStyle name="20% - Accent3 3 6" xfId="1304"/>
    <cellStyle name="20% - Accent3 4" xfId="359"/>
    <cellStyle name="20% - Accent3 4 2" xfId="1144"/>
    <cellStyle name="20% - Accent3 4 2 2" xfId="2190"/>
    <cellStyle name="20% - Accent3 4 3" xfId="878"/>
    <cellStyle name="20% - Accent3 4 3 2" xfId="1924"/>
    <cellStyle name="20% - Accent3 4 4" xfId="607"/>
    <cellStyle name="20% - Accent3 4 4 2" xfId="1658"/>
    <cellStyle name="20% - Accent3 4 5" xfId="1410"/>
    <cellStyle name="20% - Accent3 5" xfId="639"/>
    <cellStyle name="20% - Accent3 5 2" xfId="1176"/>
    <cellStyle name="20% - Accent3 5 2 2" xfId="2222"/>
    <cellStyle name="20% - Accent3 5 3" xfId="910"/>
    <cellStyle name="20% - Accent3 5 3 2" xfId="1956"/>
    <cellStyle name="20% - Accent3 5 4" xfId="1690"/>
    <cellStyle name="20% - Accent3 6" xfId="1020"/>
    <cellStyle name="20% - Accent3 6 2" xfId="2066"/>
    <cellStyle name="20% - Accent3 7" xfId="754"/>
    <cellStyle name="20% - Accent3 7 2" xfId="1800"/>
    <cellStyle name="20% - Accent3 8" xfId="483"/>
    <cellStyle name="20% - Accent3 8 2" xfId="1534"/>
    <cellStyle name="20% - Accent3 9" xfId="1286"/>
    <cellStyle name="20% - Accent4" xfId="230" builtinId="42" customBuiltin="1"/>
    <cellStyle name="20% - Accent4 2" xfId="22"/>
    <cellStyle name="20% - Accent4 3" xfId="255"/>
    <cellStyle name="20% - Accent4 3 2" xfId="379"/>
    <cellStyle name="20% - Accent4 3 2 2" xfId="1164"/>
    <cellStyle name="20% - Accent4 3 2 2 2" xfId="2210"/>
    <cellStyle name="20% - Accent4 3 2 3" xfId="898"/>
    <cellStyle name="20% - Accent4 3 2 3 2" xfId="1944"/>
    <cellStyle name="20% - Accent4 3 2 4" xfId="627"/>
    <cellStyle name="20% - Accent4 3 2 4 2" xfId="1678"/>
    <cellStyle name="20% - Accent4 3 2 5" xfId="1430"/>
    <cellStyle name="20% - Accent4 3 3" xfId="1040"/>
    <cellStyle name="20% - Accent4 3 3 2" xfId="2086"/>
    <cellStyle name="20% - Accent4 3 4" xfId="774"/>
    <cellStyle name="20% - Accent4 3 4 2" xfId="1820"/>
    <cellStyle name="20% - Accent4 3 5" xfId="503"/>
    <cellStyle name="20% - Accent4 3 5 2" xfId="1554"/>
    <cellStyle name="20% - Accent4 3 6" xfId="1306"/>
    <cellStyle name="20% - Accent4 4" xfId="361"/>
    <cellStyle name="20% - Accent4 4 2" xfId="1146"/>
    <cellStyle name="20% - Accent4 4 2 2" xfId="2192"/>
    <cellStyle name="20% - Accent4 4 3" xfId="880"/>
    <cellStyle name="20% - Accent4 4 3 2" xfId="1926"/>
    <cellStyle name="20% - Accent4 4 4" xfId="609"/>
    <cellStyle name="20% - Accent4 4 4 2" xfId="1660"/>
    <cellStyle name="20% - Accent4 4 5" xfId="1412"/>
    <cellStyle name="20% - Accent4 5" xfId="641"/>
    <cellStyle name="20% - Accent4 5 2" xfId="1178"/>
    <cellStyle name="20% - Accent4 5 2 2" xfId="2224"/>
    <cellStyle name="20% - Accent4 5 3" xfId="912"/>
    <cellStyle name="20% - Accent4 5 3 2" xfId="1958"/>
    <cellStyle name="20% - Accent4 5 4" xfId="1692"/>
    <cellStyle name="20% - Accent4 6" xfId="1022"/>
    <cellStyle name="20% - Accent4 6 2" xfId="2068"/>
    <cellStyle name="20% - Accent4 7" xfId="756"/>
    <cellStyle name="20% - Accent4 7 2" xfId="1802"/>
    <cellStyle name="20% - Accent4 8" xfId="485"/>
    <cellStyle name="20% - Accent4 8 2" xfId="1536"/>
    <cellStyle name="20% - Accent4 9" xfId="1288"/>
    <cellStyle name="20% - Accent5" xfId="234" builtinId="46" customBuiltin="1"/>
    <cellStyle name="20% - Accent5 2" xfId="23"/>
    <cellStyle name="20% - Accent5 3" xfId="257"/>
    <cellStyle name="20% - Accent5 3 2" xfId="381"/>
    <cellStyle name="20% - Accent5 3 2 2" xfId="1166"/>
    <cellStyle name="20% - Accent5 3 2 2 2" xfId="2212"/>
    <cellStyle name="20% - Accent5 3 2 3" xfId="900"/>
    <cellStyle name="20% - Accent5 3 2 3 2" xfId="1946"/>
    <cellStyle name="20% - Accent5 3 2 4" xfId="629"/>
    <cellStyle name="20% - Accent5 3 2 4 2" xfId="1680"/>
    <cellStyle name="20% - Accent5 3 2 5" xfId="1432"/>
    <cellStyle name="20% - Accent5 3 3" xfId="1042"/>
    <cellStyle name="20% - Accent5 3 3 2" xfId="2088"/>
    <cellStyle name="20% - Accent5 3 4" xfId="776"/>
    <cellStyle name="20% - Accent5 3 4 2" xfId="1822"/>
    <cellStyle name="20% - Accent5 3 5" xfId="505"/>
    <cellStyle name="20% - Accent5 3 5 2" xfId="1556"/>
    <cellStyle name="20% - Accent5 3 6" xfId="1308"/>
    <cellStyle name="20% - Accent5 4" xfId="363"/>
    <cellStyle name="20% - Accent5 4 2" xfId="1148"/>
    <cellStyle name="20% - Accent5 4 2 2" xfId="2194"/>
    <cellStyle name="20% - Accent5 4 3" xfId="882"/>
    <cellStyle name="20% - Accent5 4 3 2" xfId="1928"/>
    <cellStyle name="20% - Accent5 4 4" xfId="611"/>
    <cellStyle name="20% - Accent5 4 4 2" xfId="1662"/>
    <cellStyle name="20% - Accent5 4 5" xfId="1414"/>
    <cellStyle name="20% - Accent5 5" xfId="643"/>
    <cellStyle name="20% - Accent5 5 2" xfId="1180"/>
    <cellStyle name="20% - Accent5 5 2 2" xfId="2226"/>
    <cellStyle name="20% - Accent5 5 3" xfId="914"/>
    <cellStyle name="20% - Accent5 5 3 2" xfId="1960"/>
    <cellStyle name="20% - Accent5 5 4" xfId="1694"/>
    <cellStyle name="20% - Accent5 6" xfId="1024"/>
    <cellStyle name="20% - Accent5 6 2" xfId="2070"/>
    <cellStyle name="20% - Accent5 7" xfId="758"/>
    <cellStyle name="20% - Accent5 7 2" xfId="1804"/>
    <cellStyle name="20% - Accent5 8" xfId="487"/>
    <cellStyle name="20% - Accent5 8 2" xfId="1538"/>
    <cellStyle name="20% - Accent5 9" xfId="1290"/>
    <cellStyle name="20% - Accent6" xfId="238" builtinId="50" customBuiltin="1"/>
    <cellStyle name="20% - Accent6 2" xfId="24"/>
    <cellStyle name="20% - Accent6 3" xfId="259"/>
    <cellStyle name="20% - Accent6 3 2" xfId="383"/>
    <cellStyle name="20% - Accent6 3 2 2" xfId="1168"/>
    <cellStyle name="20% - Accent6 3 2 2 2" xfId="2214"/>
    <cellStyle name="20% - Accent6 3 2 3" xfId="902"/>
    <cellStyle name="20% - Accent6 3 2 3 2" xfId="1948"/>
    <cellStyle name="20% - Accent6 3 2 4" xfId="631"/>
    <cellStyle name="20% - Accent6 3 2 4 2" xfId="1682"/>
    <cellStyle name="20% - Accent6 3 2 5" xfId="1434"/>
    <cellStyle name="20% - Accent6 3 3" xfId="1044"/>
    <cellStyle name="20% - Accent6 3 3 2" xfId="2090"/>
    <cellStyle name="20% - Accent6 3 4" xfId="778"/>
    <cellStyle name="20% - Accent6 3 4 2" xfId="1824"/>
    <cellStyle name="20% - Accent6 3 5" xfId="507"/>
    <cellStyle name="20% - Accent6 3 5 2" xfId="1558"/>
    <cellStyle name="20% - Accent6 3 6" xfId="1310"/>
    <cellStyle name="20% - Accent6 4" xfId="365"/>
    <cellStyle name="20% - Accent6 4 2" xfId="1150"/>
    <cellStyle name="20% - Accent6 4 2 2" xfId="2196"/>
    <cellStyle name="20% - Accent6 4 3" xfId="884"/>
    <cellStyle name="20% - Accent6 4 3 2" xfId="1930"/>
    <cellStyle name="20% - Accent6 4 4" xfId="613"/>
    <cellStyle name="20% - Accent6 4 4 2" xfId="1664"/>
    <cellStyle name="20% - Accent6 4 5" xfId="1416"/>
    <cellStyle name="20% - Accent6 5" xfId="645"/>
    <cellStyle name="20% - Accent6 5 2" xfId="1182"/>
    <cellStyle name="20% - Accent6 5 2 2" xfId="2228"/>
    <cellStyle name="20% - Accent6 5 3" xfId="916"/>
    <cellStyle name="20% - Accent6 5 3 2" xfId="1962"/>
    <cellStyle name="20% - Accent6 5 4" xfId="1696"/>
    <cellStyle name="20% - Accent6 6" xfId="1026"/>
    <cellStyle name="20% - Accent6 6 2" xfId="2072"/>
    <cellStyle name="20% - Accent6 7" xfId="760"/>
    <cellStyle name="20% - Accent6 7 2" xfId="1806"/>
    <cellStyle name="20% - Accent6 8" xfId="489"/>
    <cellStyle name="20% - Accent6 8 2" xfId="1540"/>
    <cellStyle name="20% - Accent6 9" xfId="1292"/>
    <cellStyle name="40% - Accent1" xfId="219" builtinId="31" customBuiltin="1"/>
    <cellStyle name="40% - Accent1 2" xfId="25"/>
    <cellStyle name="40% - Accent1 3" xfId="250"/>
    <cellStyle name="40% - Accent1 3 2" xfId="374"/>
    <cellStyle name="40% - Accent1 3 2 2" xfId="1159"/>
    <cellStyle name="40% - Accent1 3 2 2 2" xfId="2205"/>
    <cellStyle name="40% - Accent1 3 2 3" xfId="893"/>
    <cellStyle name="40% - Accent1 3 2 3 2" xfId="1939"/>
    <cellStyle name="40% - Accent1 3 2 4" xfId="622"/>
    <cellStyle name="40% - Accent1 3 2 4 2" xfId="1673"/>
    <cellStyle name="40% - Accent1 3 2 5" xfId="1425"/>
    <cellStyle name="40% - Accent1 3 3" xfId="1035"/>
    <cellStyle name="40% - Accent1 3 3 2" xfId="2081"/>
    <cellStyle name="40% - Accent1 3 4" xfId="769"/>
    <cellStyle name="40% - Accent1 3 4 2" xfId="1815"/>
    <cellStyle name="40% - Accent1 3 5" xfId="498"/>
    <cellStyle name="40% - Accent1 3 5 2" xfId="1549"/>
    <cellStyle name="40% - Accent1 3 6" xfId="1301"/>
    <cellStyle name="40% - Accent1 4" xfId="356"/>
    <cellStyle name="40% - Accent1 4 2" xfId="1141"/>
    <cellStyle name="40% - Accent1 4 2 2" xfId="2187"/>
    <cellStyle name="40% - Accent1 4 3" xfId="875"/>
    <cellStyle name="40% - Accent1 4 3 2" xfId="1921"/>
    <cellStyle name="40% - Accent1 4 4" xfId="604"/>
    <cellStyle name="40% - Accent1 4 4 2" xfId="1655"/>
    <cellStyle name="40% - Accent1 4 5" xfId="1407"/>
    <cellStyle name="40% - Accent1 5" xfId="636"/>
    <cellStyle name="40% - Accent1 5 2" xfId="1173"/>
    <cellStyle name="40% - Accent1 5 2 2" xfId="2219"/>
    <cellStyle name="40% - Accent1 5 3" xfId="907"/>
    <cellStyle name="40% - Accent1 5 3 2" xfId="1953"/>
    <cellStyle name="40% - Accent1 5 4" xfId="1687"/>
    <cellStyle name="40% - Accent1 6" xfId="1017"/>
    <cellStyle name="40% - Accent1 6 2" xfId="2063"/>
    <cellStyle name="40% - Accent1 7" xfId="751"/>
    <cellStyle name="40% - Accent1 7 2" xfId="1797"/>
    <cellStyle name="40% - Accent1 8" xfId="480"/>
    <cellStyle name="40% - Accent1 8 2" xfId="1531"/>
    <cellStyle name="40% - Accent1 9" xfId="1283"/>
    <cellStyle name="40% - Accent2" xfId="223" builtinId="35" customBuiltin="1"/>
    <cellStyle name="40% - Accent2 2" xfId="26"/>
    <cellStyle name="40% - Accent2 3" xfId="252"/>
    <cellStyle name="40% - Accent2 3 2" xfId="376"/>
    <cellStyle name="40% - Accent2 3 2 2" xfId="1161"/>
    <cellStyle name="40% - Accent2 3 2 2 2" xfId="2207"/>
    <cellStyle name="40% - Accent2 3 2 3" xfId="895"/>
    <cellStyle name="40% - Accent2 3 2 3 2" xfId="1941"/>
    <cellStyle name="40% - Accent2 3 2 4" xfId="624"/>
    <cellStyle name="40% - Accent2 3 2 4 2" xfId="1675"/>
    <cellStyle name="40% - Accent2 3 2 5" xfId="1427"/>
    <cellStyle name="40% - Accent2 3 3" xfId="1037"/>
    <cellStyle name="40% - Accent2 3 3 2" xfId="2083"/>
    <cellStyle name="40% - Accent2 3 4" xfId="771"/>
    <cellStyle name="40% - Accent2 3 4 2" xfId="1817"/>
    <cellStyle name="40% - Accent2 3 5" xfId="500"/>
    <cellStyle name="40% - Accent2 3 5 2" xfId="1551"/>
    <cellStyle name="40% - Accent2 3 6" xfId="1303"/>
    <cellStyle name="40% - Accent2 4" xfId="358"/>
    <cellStyle name="40% - Accent2 4 2" xfId="1143"/>
    <cellStyle name="40% - Accent2 4 2 2" xfId="2189"/>
    <cellStyle name="40% - Accent2 4 3" xfId="877"/>
    <cellStyle name="40% - Accent2 4 3 2" xfId="1923"/>
    <cellStyle name="40% - Accent2 4 4" xfId="606"/>
    <cellStyle name="40% - Accent2 4 4 2" xfId="1657"/>
    <cellStyle name="40% - Accent2 4 5" xfId="1409"/>
    <cellStyle name="40% - Accent2 5" xfId="638"/>
    <cellStyle name="40% - Accent2 5 2" xfId="1175"/>
    <cellStyle name="40% - Accent2 5 2 2" xfId="2221"/>
    <cellStyle name="40% - Accent2 5 3" xfId="909"/>
    <cellStyle name="40% - Accent2 5 3 2" xfId="1955"/>
    <cellStyle name="40% - Accent2 5 4" xfId="1689"/>
    <cellStyle name="40% - Accent2 6" xfId="1019"/>
    <cellStyle name="40% - Accent2 6 2" xfId="2065"/>
    <cellStyle name="40% - Accent2 7" xfId="753"/>
    <cellStyle name="40% - Accent2 7 2" xfId="1799"/>
    <cellStyle name="40% - Accent2 8" xfId="482"/>
    <cellStyle name="40% - Accent2 8 2" xfId="1533"/>
    <cellStyle name="40% - Accent2 9" xfId="1285"/>
    <cellStyle name="40% - Accent3" xfId="227" builtinId="39" customBuiltin="1"/>
    <cellStyle name="40% - Accent3 2" xfId="27"/>
    <cellStyle name="40% - Accent3 3" xfId="254"/>
    <cellStyle name="40% - Accent3 3 2" xfId="378"/>
    <cellStyle name="40% - Accent3 3 2 2" xfId="1163"/>
    <cellStyle name="40% - Accent3 3 2 2 2" xfId="2209"/>
    <cellStyle name="40% - Accent3 3 2 3" xfId="897"/>
    <cellStyle name="40% - Accent3 3 2 3 2" xfId="1943"/>
    <cellStyle name="40% - Accent3 3 2 4" xfId="626"/>
    <cellStyle name="40% - Accent3 3 2 4 2" xfId="1677"/>
    <cellStyle name="40% - Accent3 3 2 5" xfId="1429"/>
    <cellStyle name="40% - Accent3 3 3" xfId="1039"/>
    <cellStyle name="40% - Accent3 3 3 2" xfId="2085"/>
    <cellStyle name="40% - Accent3 3 4" xfId="773"/>
    <cellStyle name="40% - Accent3 3 4 2" xfId="1819"/>
    <cellStyle name="40% - Accent3 3 5" xfId="502"/>
    <cellStyle name="40% - Accent3 3 5 2" xfId="1553"/>
    <cellStyle name="40% - Accent3 3 6" xfId="1305"/>
    <cellStyle name="40% - Accent3 4" xfId="360"/>
    <cellStyle name="40% - Accent3 4 2" xfId="1145"/>
    <cellStyle name="40% - Accent3 4 2 2" xfId="2191"/>
    <cellStyle name="40% - Accent3 4 3" xfId="879"/>
    <cellStyle name="40% - Accent3 4 3 2" xfId="1925"/>
    <cellStyle name="40% - Accent3 4 4" xfId="608"/>
    <cellStyle name="40% - Accent3 4 4 2" xfId="1659"/>
    <cellStyle name="40% - Accent3 4 5" xfId="1411"/>
    <cellStyle name="40% - Accent3 5" xfId="640"/>
    <cellStyle name="40% - Accent3 5 2" xfId="1177"/>
    <cellStyle name="40% - Accent3 5 2 2" xfId="2223"/>
    <cellStyle name="40% - Accent3 5 3" xfId="911"/>
    <cellStyle name="40% - Accent3 5 3 2" xfId="1957"/>
    <cellStyle name="40% - Accent3 5 4" xfId="1691"/>
    <cellStyle name="40% - Accent3 6" xfId="1021"/>
    <cellStyle name="40% - Accent3 6 2" xfId="2067"/>
    <cellStyle name="40% - Accent3 7" xfId="755"/>
    <cellStyle name="40% - Accent3 7 2" xfId="1801"/>
    <cellStyle name="40% - Accent3 8" xfId="484"/>
    <cellStyle name="40% - Accent3 8 2" xfId="1535"/>
    <cellStyle name="40% - Accent3 9" xfId="1287"/>
    <cellStyle name="40% - Accent4" xfId="231" builtinId="43" customBuiltin="1"/>
    <cellStyle name="40% - Accent4 2" xfId="28"/>
    <cellStyle name="40% - Accent4 3" xfId="256"/>
    <cellStyle name="40% - Accent4 3 2" xfId="380"/>
    <cellStyle name="40% - Accent4 3 2 2" xfId="1165"/>
    <cellStyle name="40% - Accent4 3 2 2 2" xfId="2211"/>
    <cellStyle name="40% - Accent4 3 2 3" xfId="899"/>
    <cellStyle name="40% - Accent4 3 2 3 2" xfId="1945"/>
    <cellStyle name="40% - Accent4 3 2 4" xfId="628"/>
    <cellStyle name="40% - Accent4 3 2 4 2" xfId="1679"/>
    <cellStyle name="40% - Accent4 3 2 5" xfId="1431"/>
    <cellStyle name="40% - Accent4 3 3" xfId="1041"/>
    <cellStyle name="40% - Accent4 3 3 2" xfId="2087"/>
    <cellStyle name="40% - Accent4 3 4" xfId="775"/>
    <cellStyle name="40% - Accent4 3 4 2" xfId="1821"/>
    <cellStyle name="40% - Accent4 3 5" xfId="504"/>
    <cellStyle name="40% - Accent4 3 5 2" xfId="1555"/>
    <cellStyle name="40% - Accent4 3 6" xfId="1307"/>
    <cellStyle name="40% - Accent4 4" xfId="362"/>
    <cellStyle name="40% - Accent4 4 2" xfId="1147"/>
    <cellStyle name="40% - Accent4 4 2 2" xfId="2193"/>
    <cellStyle name="40% - Accent4 4 3" xfId="881"/>
    <cellStyle name="40% - Accent4 4 3 2" xfId="1927"/>
    <cellStyle name="40% - Accent4 4 4" xfId="610"/>
    <cellStyle name="40% - Accent4 4 4 2" xfId="1661"/>
    <cellStyle name="40% - Accent4 4 5" xfId="1413"/>
    <cellStyle name="40% - Accent4 5" xfId="642"/>
    <cellStyle name="40% - Accent4 5 2" xfId="1179"/>
    <cellStyle name="40% - Accent4 5 2 2" xfId="2225"/>
    <cellStyle name="40% - Accent4 5 3" xfId="913"/>
    <cellStyle name="40% - Accent4 5 3 2" xfId="1959"/>
    <cellStyle name="40% - Accent4 5 4" xfId="1693"/>
    <cellStyle name="40% - Accent4 6" xfId="1023"/>
    <cellStyle name="40% - Accent4 6 2" xfId="2069"/>
    <cellStyle name="40% - Accent4 7" xfId="757"/>
    <cellStyle name="40% - Accent4 7 2" xfId="1803"/>
    <cellStyle name="40% - Accent4 8" xfId="486"/>
    <cellStyle name="40% - Accent4 8 2" xfId="1537"/>
    <cellStyle name="40% - Accent4 9" xfId="1289"/>
    <cellStyle name="40% - Accent5" xfId="235" builtinId="47" customBuiltin="1"/>
    <cellStyle name="40% - Accent5 2" xfId="29"/>
    <cellStyle name="40% - Accent5 3" xfId="258"/>
    <cellStyle name="40% - Accent5 3 2" xfId="382"/>
    <cellStyle name="40% - Accent5 3 2 2" xfId="1167"/>
    <cellStyle name="40% - Accent5 3 2 2 2" xfId="2213"/>
    <cellStyle name="40% - Accent5 3 2 3" xfId="901"/>
    <cellStyle name="40% - Accent5 3 2 3 2" xfId="1947"/>
    <cellStyle name="40% - Accent5 3 2 4" xfId="630"/>
    <cellStyle name="40% - Accent5 3 2 4 2" xfId="1681"/>
    <cellStyle name="40% - Accent5 3 2 5" xfId="1433"/>
    <cellStyle name="40% - Accent5 3 3" xfId="1043"/>
    <cellStyle name="40% - Accent5 3 3 2" xfId="2089"/>
    <cellStyle name="40% - Accent5 3 4" xfId="777"/>
    <cellStyle name="40% - Accent5 3 4 2" xfId="1823"/>
    <cellStyle name="40% - Accent5 3 5" xfId="506"/>
    <cellStyle name="40% - Accent5 3 5 2" xfId="1557"/>
    <cellStyle name="40% - Accent5 3 6" xfId="1309"/>
    <cellStyle name="40% - Accent5 4" xfId="364"/>
    <cellStyle name="40% - Accent5 4 2" xfId="1149"/>
    <cellStyle name="40% - Accent5 4 2 2" xfId="2195"/>
    <cellStyle name="40% - Accent5 4 3" xfId="883"/>
    <cellStyle name="40% - Accent5 4 3 2" xfId="1929"/>
    <cellStyle name="40% - Accent5 4 4" xfId="612"/>
    <cellStyle name="40% - Accent5 4 4 2" xfId="1663"/>
    <cellStyle name="40% - Accent5 4 5" xfId="1415"/>
    <cellStyle name="40% - Accent5 5" xfId="644"/>
    <cellStyle name="40% - Accent5 5 2" xfId="1181"/>
    <cellStyle name="40% - Accent5 5 2 2" xfId="2227"/>
    <cellStyle name="40% - Accent5 5 3" xfId="915"/>
    <cellStyle name="40% - Accent5 5 3 2" xfId="1961"/>
    <cellStyle name="40% - Accent5 5 4" xfId="1695"/>
    <cellStyle name="40% - Accent5 6" xfId="1025"/>
    <cellStyle name="40% - Accent5 6 2" xfId="2071"/>
    <cellStyle name="40% - Accent5 7" xfId="759"/>
    <cellStyle name="40% - Accent5 7 2" xfId="1805"/>
    <cellStyle name="40% - Accent5 8" xfId="488"/>
    <cellStyle name="40% - Accent5 8 2" xfId="1539"/>
    <cellStyle name="40% - Accent5 9" xfId="1291"/>
    <cellStyle name="40% - Accent6" xfId="239" builtinId="51" customBuiltin="1"/>
    <cellStyle name="40% - Accent6 2" xfId="30"/>
    <cellStyle name="40% - Accent6 3" xfId="260"/>
    <cellStyle name="40% - Accent6 3 2" xfId="384"/>
    <cellStyle name="40% - Accent6 3 2 2" xfId="1169"/>
    <cellStyle name="40% - Accent6 3 2 2 2" xfId="2215"/>
    <cellStyle name="40% - Accent6 3 2 3" xfId="903"/>
    <cellStyle name="40% - Accent6 3 2 3 2" xfId="1949"/>
    <cellStyle name="40% - Accent6 3 2 4" xfId="632"/>
    <cellStyle name="40% - Accent6 3 2 4 2" xfId="1683"/>
    <cellStyle name="40% - Accent6 3 2 5" xfId="1435"/>
    <cellStyle name="40% - Accent6 3 3" xfId="1045"/>
    <cellStyle name="40% - Accent6 3 3 2" xfId="2091"/>
    <cellStyle name="40% - Accent6 3 4" xfId="779"/>
    <cellStyle name="40% - Accent6 3 4 2" xfId="1825"/>
    <cellStyle name="40% - Accent6 3 5" xfId="508"/>
    <cellStyle name="40% - Accent6 3 5 2" xfId="1559"/>
    <cellStyle name="40% - Accent6 3 6" xfId="1311"/>
    <cellStyle name="40% - Accent6 4" xfId="366"/>
    <cellStyle name="40% - Accent6 4 2" xfId="1151"/>
    <cellStyle name="40% - Accent6 4 2 2" xfId="2197"/>
    <cellStyle name="40% - Accent6 4 3" xfId="885"/>
    <cellStyle name="40% - Accent6 4 3 2" xfId="1931"/>
    <cellStyle name="40% - Accent6 4 4" xfId="614"/>
    <cellStyle name="40% - Accent6 4 4 2" xfId="1665"/>
    <cellStyle name="40% - Accent6 4 5" xfId="1417"/>
    <cellStyle name="40% - Accent6 5" xfId="646"/>
    <cellStyle name="40% - Accent6 5 2" xfId="1183"/>
    <cellStyle name="40% - Accent6 5 2 2" xfId="2229"/>
    <cellStyle name="40% - Accent6 5 3" xfId="917"/>
    <cellStyle name="40% - Accent6 5 3 2" xfId="1963"/>
    <cellStyle name="40% - Accent6 5 4" xfId="1697"/>
    <cellStyle name="40% - Accent6 6" xfId="1027"/>
    <cellStyle name="40% - Accent6 6 2" xfId="2073"/>
    <cellStyle name="40% - Accent6 7" xfId="761"/>
    <cellStyle name="40% - Accent6 7 2" xfId="1807"/>
    <cellStyle name="40% - Accent6 8" xfId="490"/>
    <cellStyle name="40% - Accent6 8 2" xfId="1541"/>
    <cellStyle name="40% - Accent6 9" xfId="1293"/>
    <cellStyle name="60% - Accent1" xfId="220" builtinId="32" customBuiltin="1"/>
    <cellStyle name="60% - Accent1 2" xfId="31"/>
    <cellStyle name="60% - Accent2" xfId="224" builtinId="36" customBuiltin="1"/>
    <cellStyle name="60% - Accent2 2" xfId="32"/>
    <cellStyle name="60% - Accent3" xfId="228" builtinId="40" customBuiltin="1"/>
    <cellStyle name="60% - Accent3 2" xfId="33"/>
    <cellStyle name="60% - Accent4" xfId="232" builtinId="44" customBuiltin="1"/>
    <cellStyle name="60% - Accent4 2" xfId="34"/>
    <cellStyle name="60% - Accent5" xfId="236" builtinId="48" customBuiltin="1"/>
    <cellStyle name="60% - Accent5 2" xfId="35"/>
    <cellStyle name="60% - Accent6" xfId="240" builtinId="52" customBuiltin="1"/>
    <cellStyle name="60% - Accent6 2" xfId="36"/>
    <cellStyle name="Accent1" xfId="217" builtinId="29" customBuiltin="1"/>
    <cellStyle name="Accent1 2" xfId="37"/>
    <cellStyle name="Accent2" xfId="221" builtinId="33" customBuiltin="1"/>
    <cellStyle name="Accent2 2" xfId="38"/>
    <cellStyle name="Accent3" xfId="225" builtinId="37" customBuiltin="1"/>
    <cellStyle name="Accent3 2" xfId="39"/>
    <cellStyle name="Accent4" xfId="229" builtinId="41" customBuiltin="1"/>
    <cellStyle name="Accent4 2" xfId="40"/>
    <cellStyle name="Accent5" xfId="233" builtinId="45" customBuiltin="1"/>
    <cellStyle name="Accent5 2" xfId="41"/>
    <cellStyle name="Accent6" xfId="237" builtinId="49" customBuiltin="1"/>
    <cellStyle name="Accent6 2" xfId="42"/>
    <cellStyle name="Bad" xfId="207" builtinId="27" customBuiltin="1"/>
    <cellStyle name="Bad 2" xfId="43"/>
    <cellStyle name="Calculation" xfId="211" builtinId="22" customBuiltin="1"/>
    <cellStyle name="Calculation 2" xfId="44"/>
    <cellStyle name="Check Cell" xfId="213" builtinId="23" customBuiltin="1"/>
    <cellStyle name="Check Cell 2" xfId="45"/>
    <cellStyle name="Comma" xfId="132" builtinId="3"/>
    <cellStyle name="Comma 10" xfId="647"/>
    <cellStyle name="Comma 10 2" xfId="1184"/>
    <cellStyle name="Comma 10 2 2" xfId="2230"/>
    <cellStyle name="Comma 10 3" xfId="918"/>
    <cellStyle name="Comma 10 3 2" xfId="1964"/>
    <cellStyle name="Comma 10 4" xfId="1698"/>
    <cellStyle name="Comma 2" xfId="1"/>
    <cellStyle name="Comma 2 2" xfId="46"/>
    <cellStyle name="Comma 2 3" xfId="47"/>
    <cellStyle name="Comma 2 4" xfId="48"/>
    <cellStyle name="Comma 3" xfId="2"/>
    <cellStyle name="Comma 3 2" xfId="49"/>
    <cellStyle name="Comma 3 3" xfId="50"/>
    <cellStyle name="Comma 4" xfId="51"/>
    <cellStyle name="Comma 4 2" xfId="135"/>
    <cellStyle name="Comma 4 2 2" xfId="189"/>
    <cellStyle name="Comma 4 2 2 2" xfId="343"/>
    <cellStyle name="Comma 4 2 2 2 2" xfId="1128"/>
    <cellStyle name="Comma 4 2 2 2 2 2" xfId="2174"/>
    <cellStyle name="Comma 4 2 2 2 3" xfId="862"/>
    <cellStyle name="Comma 4 2 2 2 3 2" xfId="1908"/>
    <cellStyle name="Comma 4 2 2 2 4" xfId="591"/>
    <cellStyle name="Comma 4 2 2 2 4 2" xfId="1642"/>
    <cellStyle name="Comma 4 2 2 2 5" xfId="1394"/>
    <cellStyle name="Comma 4 2 2 3" xfId="1004"/>
    <cellStyle name="Comma 4 2 2 3 2" xfId="2050"/>
    <cellStyle name="Comma 4 2 2 4" xfId="738"/>
    <cellStyle name="Comma 4 2 2 4 2" xfId="1784"/>
    <cellStyle name="Comma 4 2 2 5" xfId="467"/>
    <cellStyle name="Comma 4 2 2 5 2" xfId="1518"/>
    <cellStyle name="Comma 4 2 2 6" xfId="1270"/>
    <cellStyle name="Comma 4 2 3" xfId="296"/>
    <cellStyle name="Comma 4 2 3 2" xfId="1081"/>
    <cellStyle name="Comma 4 2 3 2 2" xfId="2127"/>
    <cellStyle name="Comma 4 2 3 3" xfId="815"/>
    <cellStyle name="Comma 4 2 3 3 2" xfId="1861"/>
    <cellStyle name="Comma 4 2 3 4" xfId="544"/>
    <cellStyle name="Comma 4 2 3 4 2" xfId="1595"/>
    <cellStyle name="Comma 4 2 3 5" xfId="1347"/>
    <cellStyle name="Comma 4 2 4" xfId="957"/>
    <cellStyle name="Comma 4 2 4 2" xfId="2003"/>
    <cellStyle name="Comma 4 2 5" xfId="691"/>
    <cellStyle name="Comma 4 2 5 2" xfId="1737"/>
    <cellStyle name="Comma 4 2 6" xfId="420"/>
    <cellStyle name="Comma 4 2 6 2" xfId="1471"/>
    <cellStyle name="Comma 4 2 7" xfId="1223"/>
    <cellStyle name="Comma 4 3" xfId="159"/>
    <cellStyle name="Comma 4 3 2" xfId="313"/>
    <cellStyle name="Comma 4 3 2 2" xfId="1098"/>
    <cellStyle name="Comma 4 3 2 2 2" xfId="2144"/>
    <cellStyle name="Comma 4 3 2 3" xfId="832"/>
    <cellStyle name="Comma 4 3 2 3 2" xfId="1878"/>
    <cellStyle name="Comma 4 3 2 4" xfId="561"/>
    <cellStyle name="Comma 4 3 2 4 2" xfId="1612"/>
    <cellStyle name="Comma 4 3 2 5" xfId="1364"/>
    <cellStyle name="Comma 4 3 3" xfId="974"/>
    <cellStyle name="Comma 4 3 3 2" xfId="2020"/>
    <cellStyle name="Comma 4 3 4" xfId="708"/>
    <cellStyle name="Comma 4 3 4 2" xfId="1754"/>
    <cellStyle name="Comma 4 3 5" xfId="437"/>
    <cellStyle name="Comma 4 3 5 2" xfId="1488"/>
    <cellStyle name="Comma 4 3 6" xfId="1240"/>
    <cellStyle name="Comma 4 4" xfId="266"/>
    <cellStyle name="Comma 4 4 2" xfId="1051"/>
    <cellStyle name="Comma 4 4 2 2" xfId="2097"/>
    <cellStyle name="Comma 4 4 3" xfId="785"/>
    <cellStyle name="Comma 4 4 3 2" xfId="1831"/>
    <cellStyle name="Comma 4 4 4" xfId="514"/>
    <cellStyle name="Comma 4 4 4 2" xfId="1565"/>
    <cellStyle name="Comma 4 4 5" xfId="1317"/>
    <cellStyle name="Comma 4 5" xfId="927"/>
    <cellStyle name="Comma 4 5 2" xfId="1973"/>
    <cellStyle name="Comma 4 6" xfId="661"/>
    <cellStyle name="Comma 4 6 2" xfId="1707"/>
    <cellStyle name="Comma 4 7" xfId="390"/>
    <cellStyle name="Comma 4 7 2" xfId="1441"/>
    <cellStyle name="Comma 4 8" xfId="1193"/>
    <cellStyle name="Comma 5" xfId="52"/>
    <cellStyle name="Comma 6" xfId="53"/>
    <cellStyle name="Comma 6 2" xfId="160"/>
    <cellStyle name="Comma 6 2 2" xfId="314"/>
    <cellStyle name="Comma 6 2 2 2" xfId="1099"/>
    <cellStyle name="Comma 6 2 2 2 2" xfId="2145"/>
    <cellStyle name="Comma 6 2 2 3" xfId="833"/>
    <cellStyle name="Comma 6 2 2 3 2" xfId="1879"/>
    <cellStyle name="Comma 6 2 2 4" xfId="562"/>
    <cellStyle name="Comma 6 2 2 4 2" xfId="1613"/>
    <cellStyle name="Comma 6 2 2 5" xfId="1365"/>
    <cellStyle name="Comma 6 2 3" xfId="975"/>
    <cellStyle name="Comma 6 2 3 2" xfId="2021"/>
    <cellStyle name="Comma 6 2 4" xfId="709"/>
    <cellStyle name="Comma 6 2 4 2" xfId="1755"/>
    <cellStyle name="Comma 6 2 5" xfId="438"/>
    <cellStyle name="Comma 6 2 5 2" xfId="1489"/>
    <cellStyle name="Comma 6 2 6" xfId="1241"/>
    <cellStyle name="Comma 6 3" xfId="267"/>
    <cellStyle name="Comma 6 3 2" xfId="1052"/>
    <cellStyle name="Comma 6 3 2 2" xfId="2098"/>
    <cellStyle name="Comma 6 3 3" xfId="786"/>
    <cellStyle name="Comma 6 3 3 2" xfId="1832"/>
    <cellStyle name="Comma 6 3 4" xfId="515"/>
    <cellStyle name="Comma 6 3 4 2" xfId="1566"/>
    <cellStyle name="Comma 6 3 5" xfId="1318"/>
    <cellStyle name="Comma 6 4" xfId="928"/>
    <cellStyle name="Comma 6 4 2" xfId="1974"/>
    <cellStyle name="Comma 6 5" xfId="662"/>
    <cellStyle name="Comma 6 5 2" xfId="1708"/>
    <cellStyle name="Comma 6 6" xfId="391"/>
    <cellStyle name="Comma 6 6 2" xfId="1442"/>
    <cellStyle name="Comma 6 7" xfId="1194"/>
    <cellStyle name="Comma 7" xfId="54"/>
    <cellStyle name="Comma 8" xfId="55"/>
    <cellStyle name="Comma 8 2" xfId="161"/>
    <cellStyle name="Comma 8 2 2" xfId="315"/>
    <cellStyle name="Comma 8 2 2 2" xfId="1100"/>
    <cellStyle name="Comma 8 2 2 2 2" xfId="2146"/>
    <cellStyle name="Comma 8 2 2 3" xfId="834"/>
    <cellStyle name="Comma 8 2 2 3 2" xfId="1880"/>
    <cellStyle name="Comma 8 2 2 4" xfId="563"/>
    <cellStyle name="Comma 8 2 2 4 2" xfId="1614"/>
    <cellStyle name="Comma 8 2 2 5" xfId="1366"/>
    <cellStyle name="Comma 8 2 3" xfId="976"/>
    <cellStyle name="Comma 8 2 3 2" xfId="2022"/>
    <cellStyle name="Comma 8 2 4" xfId="710"/>
    <cellStyle name="Comma 8 2 4 2" xfId="1756"/>
    <cellStyle name="Comma 8 2 5" xfId="439"/>
    <cellStyle name="Comma 8 2 5 2" xfId="1490"/>
    <cellStyle name="Comma 8 2 6" xfId="1242"/>
    <cellStyle name="Comma 8 3" xfId="268"/>
    <cellStyle name="Comma 8 3 2" xfId="1053"/>
    <cellStyle name="Comma 8 3 2 2" xfId="2099"/>
    <cellStyle name="Comma 8 3 3" xfId="787"/>
    <cellStyle name="Comma 8 3 3 2" xfId="1833"/>
    <cellStyle name="Comma 8 3 4" xfId="516"/>
    <cellStyle name="Comma 8 3 4 2" xfId="1567"/>
    <cellStyle name="Comma 8 3 5" xfId="1319"/>
    <cellStyle name="Comma 8 4" xfId="929"/>
    <cellStyle name="Comma 8 4 2" xfId="1975"/>
    <cellStyle name="Comma 8 5" xfId="663"/>
    <cellStyle name="Comma 8 5 2" xfId="1709"/>
    <cellStyle name="Comma 8 6" xfId="392"/>
    <cellStyle name="Comma 8 6 2" xfId="1443"/>
    <cellStyle name="Comma 8 7" xfId="1195"/>
    <cellStyle name="Comma 9" xfId="134"/>
    <cellStyle name="Comma 9 2" xfId="188"/>
    <cellStyle name="Comma 9 2 2" xfId="342"/>
    <cellStyle name="Comma 9 2 2 2" xfId="1127"/>
    <cellStyle name="Comma 9 2 2 2 2" xfId="2173"/>
    <cellStyle name="Comma 9 2 2 3" xfId="861"/>
    <cellStyle name="Comma 9 2 2 3 2" xfId="1907"/>
    <cellStyle name="Comma 9 2 2 4" xfId="590"/>
    <cellStyle name="Comma 9 2 2 4 2" xfId="1641"/>
    <cellStyle name="Comma 9 2 2 5" xfId="1393"/>
    <cellStyle name="Comma 9 2 3" xfId="1003"/>
    <cellStyle name="Comma 9 2 3 2" xfId="2049"/>
    <cellStyle name="Comma 9 2 4" xfId="737"/>
    <cellStyle name="Comma 9 2 4 2" xfId="1783"/>
    <cellStyle name="Comma 9 2 5" xfId="466"/>
    <cellStyle name="Comma 9 2 5 2" xfId="1517"/>
    <cellStyle name="Comma 9 2 6" xfId="1269"/>
    <cellStyle name="Comma 9 3" xfId="295"/>
    <cellStyle name="Comma 9 3 2" xfId="1080"/>
    <cellStyle name="Comma 9 3 2 2" xfId="2126"/>
    <cellStyle name="Comma 9 3 3" xfId="814"/>
    <cellStyle name="Comma 9 3 3 2" xfId="1860"/>
    <cellStyle name="Comma 9 3 4" xfId="543"/>
    <cellStyle name="Comma 9 3 4 2" xfId="1594"/>
    <cellStyle name="Comma 9 3 5" xfId="1346"/>
    <cellStyle name="Comma 9 4" xfId="956"/>
    <cellStyle name="Comma 9 4 2" xfId="2002"/>
    <cellStyle name="Comma 9 5" xfId="690"/>
    <cellStyle name="Comma 9 5 2" xfId="1736"/>
    <cellStyle name="Comma 9 6" xfId="419"/>
    <cellStyle name="Comma 9 6 2" xfId="1470"/>
    <cellStyle name="Comma 9 7" xfId="1222"/>
    <cellStyle name="Currency 2" xfId="3"/>
    <cellStyle name="Currency 2 2" xfId="56"/>
    <cellStyle name="Currency 2 2 2" xfId="57"/>
    <cellStyle name="Currency 2 2 3" xfId="58"/>
    <cellStyle name="Currency 2 3" xfId="59"/>
    <cellStyle name="Currency 2 3 2" xfId="136"/>
    <cellStyle name="Currency 2 3 2 2" xfId="190"/>
    <cellStyle name="Currency 2 3 2 2 2" xfId="344"/>
    <cellStyle name="Currency 2 3 2 2 2 2" xfId="1129"/>
    <cellStyle name="Currency 2 3 2 2 2 2 2" xfId="2175"/>
    <cellStyle name="Currency 2 3 2 2 2 3" xfId="863"/>
    <cellStyle name="Currency 2 3 2 2 2 3 2" xfId="1909"/>
    <cellStyle name="Currency 2 3 2 2 2 4" xfId="592"/>
    <cellStyle name="Currency 2 3 2 2 2 4 2" xfId="1643"/>
    <cellStyle name="Currency 2 3 2 2 2 5" xfId="1395"/>
    <cellStyle name="Currency 2 3 2 2 3" xfId="1005"/>
    <cellStyle name="Currency 2 3 2 2 3 2" xfId="2051"/>
    <cellStyle name="Currency 2 3 2 2 4" xfId="739"/>
    <cellStyle name="Currency 2 3 2 2 4 2" xfId="1785"/>
    <cellStyle name="Currency 2 3 2 2 5" xfId="468"/>
    <cellStyle name="Currency 2 3 2 2 5 2" xfId="1519"/>
    <cellStyle name="Currency 2 3 2 2 6" xfId="1271"/>
    <cellStyle name="Currency 2 3 2 3" xfId="297"/>
    <cellStyle name="Currency 2 3 2 3 2" xfId="1082"/>
    <cellStyle name="Currency 2 3 2 3 2 2" xfId="2128"/>
    <cellStyle name="Currency 2 3 2 3 3" xfId="816"/>
    <cellStyle name="Currency 2 3 2 3 3 2" xfId="1862"/>
    <cellStyle name="Currency 2 3 2 3 4" xfId="545"/>
    <cellStyle name="Currency 2 3 2 3 4 2" xfId="1596"/>
    <cellStyle name="Currency 2 3 2 3 5" xfId="1348"/>
    <cellStyle name="Currency 2 3 2 4" xfId="958"/>
    <cellStyle name="Currency 2 3 2 4 2" xfId="2004"/>
    <cellStyle name="Currency 2 3 2 5" xfId="692"/>
    <cellStyle name="Currency 2 3 2 5 2" xfId="1738"/>
    <cellStyle name="Currency 2 3 2 6" xfId="421"/>
    <cellStyle name="Currency 2 3 2 6 2" xfId="1472"/>
    <cellStyle name="Currency 2 3 2 7" xfId="1224"/>
    <cellStyle name="Currency 2 3 3" xfId="162"/>
    <cellStyle name="Currency 2 3 3 2" xfId="316"/>
    <cellStyle name="Currency 2 3 3 2 2" xfId="1101"/>
    <cellStyle name="Currency 2 3 3 2 2 2" xfId="2147"/>
    <cellStyle name="Currency 2 3 3 2 3" xfId="835"/>
    <cellStyle name="Currency 2 3 3 2 3 2" xfId="1881"/>
    <cellStyle name="Currency 2 3 3 2 4" xfId="564"/>
    <cellStyle name="Currency 2 3 3 2 4 2" xfId="1615"/>
    <cellStyle name="Currency 2 3 3 2 5" xfId="1367"/>
    <cellStyle name="Currency 2 3 3 3" xfId="977"/>
    <cellStyle name="Currency 2 3 3 3 2" xfId="2023"/>
    <cellStyle name="Currency 2 3 3 4" xfId="711"/>
    <cellStyle name="Currency 2 3 3 4 2" xfId="1757"/>
    <cellStyle name="Currency 2 3 3 5" xfId="440"/>
    <cellStyle name="Currency 2 3 3 5 2" xfId="1491"/>
    <cellStyle name="Currency 2 3 3 6" xfId="1243"/>
    <cellStyle name="Currency 2 3 4" xfId="269"/>
    <cellStyle name="Currency 2 3 4 2" xfId="1054"/>
    <cellStyle name="Currency 2 3 4 2 2" xfId="2100"/>
    <cellStyle name="Currency 2 3 4 3" xfId="788"/>
    <cellStyle name="Currency 2 3 4 3 2" xfId="1834"/>
    <cellStyle name="Currency 2 3 4 4" xfId="517"/>
    <cellStyle name="Currency 2 3 4 4 2" xfId="1568"/>
    <cellStyle name="Currency 2 3 4 5" xfId="1320"/>
    <cellStyle name="Currency 2 3 5" xfId="930"/>
    <cellStyle name="Currency 2 3 5 2" xfId="1976"/>
    <cellStyle name="Currency 2 3 6" xfId="664"/>
    <cellStyle name="Currency 2 3 6 2" xfId="1710"/>
    <cellStyle name="Currency 2 3 7" xfId="393"/>
    <cellStyle name="Currency 2 3 7 2" xfId="1444"/>
    <cellStyle name="Currency 2 3 8" xfId="1196"/>
    <cellStyle name="Currency 2 4" xfId="60"/>
    <cellStyle name="Currency 3" xfId="61"/>
    <cellStyle name="Currency 3 2" xfId="62"/>
    <cellStyle name="Currency 3 3" xfId="63"/>
    <cellStyle name="Currency 4" xfId="64"/>
    <cellStyle name="Currency 4 2" xfId="137"/>
    <cellStyle name="Currency 4 2 2" xfId="191"/>
    <cellStyle name="Currency 4 2 2 2" xfId="345"/>
    <cellStyle name="Currency 4 2 2 2 2" xfId="1130"/>
    <cellStyle name="Currency 4 2 2 2 2 2" xfId="2176"/>
    <cellStyle name="Currency 4 2 2 2 3" xfId="864"/>
    <cellStyle name="Currency 4 2 2 2 3 2" xfId="1910"/>
    <cellStyle name="Currency 4 2 2 2 4" xfId="593"/>
    <cellStyle name="Currency 4 2 2 2 4 2" xfId="1644"/>
    <cellStyle name="Currency 4 2 2 2 5" xfId="1396"/>
    <cellStyle name="Currency 4 2 2 3" xfId="1006"/>
    <cellStyle name="Currency 4 2 2 3 2" xfId="2052"/>
    <cellStyle name="Currency 4 2 2 4" xfId="740"/>
    <cellStyle name="Currency 4 2 2 4 2" xfId="1786"/>
    <cellStyle name="Currency 4 2 2 5" xfId="469"/>
    <cellStyle name="Currency 4 2 2 5 2" xfId="1520"/>
    <cellStyle name="Currency 4 2 2 6" xfId="1272"/>
    <cellStyle name="Currency 4 2 3" xfId="298"/>
    <cellStyle name="Currency 4 2 3 2" xfId="1083"/>
    <cellStyle name="Currency 4 2 3 2 2" xfId="2129"/>
    <cellStyle name="Currency 4 2 3 3" xfId="817"/>
    <cellStyle name="Currency 4 2 3 3 2" xfId="1863"/>
    <cellStyle name="Currency 4 2 3 4" xfId="546"/>
    <cellStyle name="Currency 4 2 3 4 2" xfId="1597"/>
    <cellStyle name="Currency 4 2 3 5" xfId="1349"/>
    <cellStyle name="Currency 4 2 4" xfId="959"/>
    <cellStyle name="Currency 4 2 4 2" xfId="2005"/>
    <cellStyle name="Currency 4 2 5" xfId="693"/>
    <cellStyle name="Currency 4 2 5 2" xfId="1739"/>
    <cellStyle name="Currency 4 2 6" xfId="422"/>
    <cellStyle name="Currency 4 2 6 2" xfId="1473"/>
    <cellStyle name="Currency 4 2 7" xfId="1225"/>
    <cellStyle name="Currency 4 3" xfId="163"/>
    <cellStyle name="Currency 4 3 2" xfId="317"/>
    <cellStyle name="Currency 4 3 2 2" xfId="1102"/>
    <cellStyle name="Currency 4 3 2 2 2" xfId="2148"/>
    <cellStyle name="Currency 4 3 2 3" xfId="836"/>
    <cellStyle name="Currency 4 3 2 3 2" xfId="1882"/>
    <cellStyle name="Currency 4 3 2 4" xfId="565"/>
    <cellStyle name="Currency 4 3 2 4 2" xfId="1616"/>
    <cellStyle name="Currency 4 3 2 5" xfId="1368"/>
    <cellStyle name="Currency 4 3 3" xfId="978"/>
    <cellStyle name="Currency 4 3 3 2" xfId="2024"/>
    <cellStyle name="Currency 4 3 4" xfId="712"/>
    <cellStyle name="Currency 4 3 4 2" xfId="1758"/>
    <cellStyle name="Currency 4 3 5" xfId="441"/>
    <cellStyle name="Currency 4 3 5 2" xfId="1492"/>
    <cellStyle name="Currency 4 3 6" xfId="1244"/>
    <cellStyle name="Currency 4 4" xfId="270"/>
    <cellStyle name="Currency 4 4 2" xfId="1055"/>
    <cellStyle name="Currency 4 4 2 2" xfId="2101"/>
    <cellStyle name="Currency 4 4 3" xfId="789"/>
    <cellStyle name="Currency 4 4 3 2" xfId="1835"/>
    <cellStyle name="Currency 4 4 4" xfId="518"/>
    <cellStyle name="Currency 4 4 4 2" xfId="1569"/>
    <cellStyle name="Currency 4 4 5" xfId="1321"/>
    <cellStyle name="Currency 4 5" xfId="931"/>
    <cellStyle name="Currency 4 5 2" xfId="1977"/>
    <cellStyle name="Currency 4 6" xfId="665"/>
    <cellStyle name="Currency 4 6 2" xfId="1711"/>
    <cellStyle name="Currency 4 7" xfId="394"/>
    <cellStyle name="Currency 4 7 2" xfId="1445"/>
    <cellStyle name="Currency 4 8" xfId="1197"/>
    <cellStyle name="Currency 5" xfId="653"/>
    <cellStyle name="Currency 5 2" xfId="1187"/>
    <cellStyle name="Currency 5 2 2" xfId="2233"/>
    <cellStyle name="Currency 5 3" xfId="921"/>
    <cellStyle name="Currency 5 3 2" xfId="1967"/>
    <cellStyle name="Currency 5 4" xfId="1701"/>
    <cellStyle name="Explanatory Text" xfId="215" builtinId="53" customBuiltin="1"/>
    <cellStyle name="Explanatory Text 2" xfId="65"/>
    <cellStyle name="globaldir" xfId="648"/>
    <cellStyle name="Good" xfId="206" builtinId="26" customBuiltin="1"/>
    <cellStyle name="Good 2" xfId="66"/>
    <cellStyle name="Heading 1" xfId="202" builtinId="16" customBuiltin="1"/>
    <cellStyle name="Heading 1 2" xfId="67"/>
    <cellStyle name="Heading 2" xfId="203" builtinId="17" customBuiltin="1"/>
    <cellStyle name="Heading 2 2" xfId="68"/>
    <cellStyle name="Heading 3" xfId="204" builtinId="18" customBuiltin="1"/>
    <cellStyle name="Heading 3 2" xfId="69"/>
    <cellStyle name="Heading 3 3" xfId="70"/>
    <cellStyle name="Heading 4" xfId="205" builtinId="19" customBuiltin="1"/>
    <cellStyle name="Heading 4 2" xfId="71"/>
    <cellStyle name="Hyperlink 2" xfId="151"/>
    <cellStyle name="Input" xfId="209" builtinId="20" customBuiltin="1"/>
    <cellStyle name="Input 2" xfId="72"/>
    <cellStyle name="Linked Cell" xfId="212" builtinId="24" customBuiltin="1"/>
    <cellStyle name="Linked Cell 2" xfId="73"/>
    <cellStyle name="LockedStyle" xfId="74"/>
    <cellStyle name="Neutral" xfId="208" builtinId="28" customBuiltin="1"/>
    <cellStyle name="Neutral 2" xfId="75"/>
    <cellStyle name="Normal" xfId="0" builtinId="0" customBuiltin="1"/>
    <cellStyle name="Normal - Style1" xfId="649"/>
    <cellStyle name="Normal 10" xfId="76"/>
    <cellStyle name="Normal 10 2" xfId="150"/>
    <cellStyle name="Normal 10 2 2" xfId="200"/>
    <cellStyle name="Normal 10 2 2 2" xfId="354"/>
    <cellStyle name="Normal 10 2 2 2 2" xfId="1139"/>
    <cellStyle name="Normal 10 2 2 2 2 2" xfId="2185"/>
    <cellStyle name="Normal 10 2 2 2 3" xfId="873"/>
    <cellStyle name="Normal 10 2 2 2 3 2" xfId="1919"/>
    <cellStyle name="Normal 10 2 2 2 4" xfId="602"/>
    <cellStyle name="Normal 10 2 2 2 4 2" xfId="1653"/>
    <cellStyle name="Normal 10 2 2 2 5" xfId="1405"/>
    <cellStyle name="Normal 10 2 2 3" xfId="1015"/>
    <cellStyle name="Normal 10 2 2 3 2" xfId="2061"/>
    <cellStyle name="Normal 10 2 2 4" xfId="749"/>
    <cellStyle name="Normal 10 2 2 4 2" xfId="1795"/>
    <cellStyle name="Normal 10 2 2 5" xfId="478"/>
    <cellStyle name="Normal 10 2 2 5 2" xfId="1529"/>
    <cellStyle name="Normal 10 2 2 6" xfId="1281"/>
    <cellStyle name="Normal 10 2 3" xfId="307"/>
    <cellStyle name="Normal 10 2 3 2" xfId="1092"/>
    <cellStyle name="Normal 10 2 3 2 2" xfId="2138"/>
    <cellStyle name="Normal 10 2 3 3" xfId="826"/>
    <cellStyle name="Normal 10 2 3 3 2" xfId="1872"/>
    <cellStyle name="Normal 10 2 3 4" xfId="555"/>
    <cellStyle name="Normal 10 2 3 4 2" xfId="1606"/>
    <cellStyle name="Normal 10 2 3 5" xfId="1358"/>
    <cellStyle name="Normal 10 2 4" xfId="968"/>
    <cellStyle name="Normal 10 2 4 2" xfId="2014"/>
    <cellStyle name="Normal 10 2 5" xfId="702"/>
    <cellStyle name="Normal 10 2 5 2" xfId="1748"/>
    <cellStyle name="Normal 10 2 6" xfId="431"/>
    <cellStyle name="Normal 10 2 6 2" xfId="1482"/>
    <cellStyle name="Normal 10 2 7" xfId="1234"/>
    <cellStyle name="Normal 10 3" xfId="164"/>
    <cellStyle name="Normal 10 3 2" xfId="318"/>
    <cellStyle name="Normal 10 3 2 2" xfId="1103"/>
    <cellStyle name="Normal 10 3 2 2 2" xfId="2149"/>
    <cellStyle name="Normal 10 3 2 3" xfId="837"/>
    <cellStyle name="Normal 10 3 2 3 2" xfId="1883"/>
    <cellStyle name="Normal 10 3 2 4" xfId="566"/>
    <cellStyle name="Normal 10 3 2 4 2" xfId="1617"/>
    <cellStyle name="Normal 10 3 2 5" xfId="1369"/>
    <cellStyle name="Normal 10 3 3" xfId="979"/>
    <cellStyle name="Normal 10 3 3 2" xfId="2025"/>
    <cellStyle name="Normal 10 3 4" xfId="713"/>
    <cellStyle name="Normal 10 3 4 2" xfId="1759"/>
    <cellStyle name="Normal 10 3 5" xfId="442"/>
    <cellStyle name="Normal 10 3 5 2" xfId="1493"/>
    <cellStyle name="Normal 10 3 6" xfId="1245"/>
    <cellStyle name="Normal 10 4" xfId="271"/>
    <cellStyle name="Normal 10 4 2" xfId="1056"/>
    <cellStyle name="Normal 10 4 2 2" xfId="2102"/>
    <cellStyle name="Normal 10 4 3" xfId="790"/>
    <cellStyle name="Normal 10 4 3 2" xfId="1836"/>
    <cellStyle name="Normal 10 4 4" xfId="519"/>
    <cellStyle name="Normal 10 4 4 2" xfId="1570"/>
    <cellStyle name="Normal 10 4 5" xfId="1322"/>
    <cellStyle name="Normal 10 5" xfId="932"/>
    <cellStyle name="Normal 10 5 2" xfId="1978"/>
    <cellStyle name="Normal 10 6" xfId="666"/>
    <cellStyle name="Normal 10 6 2" xfId="1712"/>
    <cellStyle name="Normal 10 7" xfId="395"/>
    <cellStyle name="Normal 10 7 2" xfId="1446"/>
    <cellStyle name="Normal 10 8" xfId="1198"/>
    <cellStyle name="Normal 11" xfId="77"/>
    <cellStyle name="Normal 12" xfId="78"/>
    <cellStyle name="Normal 13" xfId="79"/>
    <cellStyle name="Normal 14" xfId="80"/>
    <cellStyle name="Normal 14 2" xfId="81"/>
    <cellStyle name="Normal 14 5" xfId="82"/>
    <cellStyle name="Normal 15" xfId="83"/>
    <cellStyle name="Normal 15 2" xfId="165"/>
    <cellStyle name="Normal 15 2 2" xfId="319"/>
    <cellStyle name="Normal 15 2 2 2" xfId="1104"/>
    <cellStyle name="Normal 15 2 2 2 2" xfId="2150"/>
    <cellStyle name="Normal 15 2 2 3" xfId="838"/>
    <cellStyle name="Normal 15 2 2 3 2" xfId="1884"/>
    <cellStyle name="Normal 15 2 2 4" xfId="567"/>
    <cellStyle name="Normal 15 2 2 4 2" xfId="1618"/>
    <cellStyle name="Normal 15 2 2 5" xfId="1370"/>
    <cellStyle name="Normal 15 2 3" xfId="980"/>
    <cellStyle name="Normal 15 2 3 2" xfId="2026"/>
    <cellStyle name="Normal 15 2 4" xfId="714"/>
    <cellStyle name="Normal 15 2 4 2" xfId="1760"/>
    <cellStyle name="Normal 15 2 5" xfId="443"/>
    <cellStyle name="Normal 15 2 5 2" xfId="1494"/>
    <cellStyle name="Normal 15 2 6" xfId="1246"/>
    <cellStyle name="Normal 15 3" xfId="272"/>
    <cellStyle name="Normal 15 3 2" xfId="1057"/>
    <cellStyle name="Normal 15 3 2 2" xfId="2103"/>
    <cellStyle name="Normal 15 3 3" xfId="791"/>
    <cellStyle name="Normal 15 3 3 2" xfId="1837"/>
    <cellStyle name="Normal 15 3 4" xfId="520"/>
    <cellStyle name="Normal 15 3 4 2" xfId="1571"/>
    <cellStyle name="Normal 15 3 5" xfId="1323"/>
    <cellStyle name="Normal 15 4" xfId="933"/>
    <cellStyle name="Normal 15 4 2" xfId="1979"/>
    <cellStyle name="Normal 15 5" xfId="667"/>
    <cellStyle name="Normal 15 5 2" xfId="1713"/>
    <cellStyle name="Normal 15 6" xfId="396"/>
    <cellStyle name="Normal 15 6 2" xfId="1447"/>
    <cellStyle name="Normal 15 7" xfId="1199"/>
    <cellStyle name="Normal 16" xfId="84"/>
    <cellStyle name="Normal 16 2" xfId="166"/>
    <cellStyle name="Normal 16 2 2" xfId="320"/>
    <cellStyle name="Normal 16 2 2 2" xfId="1105"/>
    <cellStyle name="Normal 16 2 2 2 2" xfId="2151"/>
    <cellStyle name="Normal 16 2 2 3" xfId="839"/>
    <cellStyle name="Normal 16 2 2 3 2" xfId="1885"/>
    <cellStyle name="Normal 16 2 2 4" xfId="568"/>
    <cellStyle name="Normal 16 2 2 4 2" xfId="1619"/>
    <cellStyle name="Normal 16 2 2 5" xfId="1371"/>
    <cellStyle name="Normal 16 2 3" xfId="981"/>
    <cellStyle name="Normal 16 2 3 2" xfId="2027"/>
    <cellStyle name="Normal 16 2 4" xfId="715"/>
    <cellStyle name="Normal 16 2 4 2" xfId="1761"/>
    <cellStyle name="Normal 16 2 5" xfId="444"/>
    <cellStyle name="Normal 16 2 5 2" xfId="1495"/>
    <cellStyle name="Normal 16 2 6" xfId="1247"/>
    <cellStyle name="Normal 16 3" xfId="273"/>
    <cellStyle name="Normal 16 3 2" xfId="1058"/>
    <cellStyle name="Normal 16 3 2 2" xfId="2104"/>
    <cellStyle name="Normal 16 3 3" xfId="792"/>
    <cellStyle name="Normal 16 3 3 2" xfId="1838"/>
    <cellStyle name="Normal 16 3 4" xfId="521"/>
    <cellStyle name="Normal 16 3 4 2" xfId="1572"/>
    <cellStyle name="Normal 16 3 5" xfId="1324"/>
    <cellStyle name="Normal 16 4" xfId="934"/>
    <cellStyle name="Normal 16 4 2" xfId="1980"/>
    <cellStyle name="Normal 16 5" xfId="668"/>
    <cellStyle name="Normal 16 5 2" xfId="1714"/>
    <cellStyle name="Normal 16 6" xfId="397"/>
    <cellStyle name="Normal 16 6 2" xfId="1448"/>
    <cellStyle name="Normal 16 7" xfId="1200"/>
    <cellStyle name="Normal 17" xfId="85"/>
    <cellStyle name="Normal 17 2" xfId="167"/>
    <cellStyle name="Normal 17 2 2" xfId="321"/>
    <cellStyle name="Normal 17 2 2 2" xfId="1106"/>
    <cellStyle name="Normal 17 2 2 2 2" xfId="2152"/>
    <cellStyle name="Normal 17 2 2 3" xfId="840"/>
    <cellStyle name="Normal 17 2 2 3 2" xfId="1886"/>
    <cellStyle name="Normal 17 2 2 4" xfId="569"/>
    <cellStyle name="Normal 17 2 2 4 2" xfId="1620"/>
    <cellStyle name="Normal 17 2 2 5" xfId="1372"/>
    <cellStyle name="Normal 17 2 3" xfId="982"/>
    <cellStyle name="Normal 17 2 3 2" xfId="2028"/>
    <cellStyle name="Normal 17 2 4" xfId="716"/>
    <cellStyle name="Normal 17 2 4 2" xfId="1762"/>
    <cellStyle name="Normal 17 2 5" xfId="445"/>
    <cellStyle name="Normal 17 2 5 2" xfId="1496"/>
    <cellStyle name="Normal 17 2 6" xfId="1248"/>
    <cellStyle name="Normal 17 3" xfId="274"/>
    <cellStyle name="Normal 17 3 2" xfId="1059"/>
    <cellStyle name="Normal 17 3 2 2" xfId="2105"/>
    <cellStyle name="Normal 17 3 3" xfId="793"/>
    <cellStyle name="Normal 17 3 3 2" xfId="1839"/>
    <cellStyle name="Normal 17 3 4" xfId="522"/>
    <cellStyle name="Normal 17 3 4 2" xfId="1573"/>
    <cellStyle name="Normal 17 3 5" xfId="1325"/>
    <cellStyle name="Normal 17 4" xfId="935"/>
    <cellStyle name="Normal 17 4 2" xfId="1981"/>
    <cellStyle name="Normal 17 5" xfId="669"/>
    <cellStyle name="Normal 17 5 2" xfId="1715"/>
    <cellStyle name="Normal 17 6" xfId="398"/>
    <cellStyle name="Normal 17 6 2" xfId="1449"/>
    <cellStyle name="Normal 17 7" xfId="1201"/>
    <cellStyle name="Normal 18" xfId="86"/>
    <cellStyle name="Normal 18 2" xfId="168"/>
    <cellStyle name="Normal 18 2 2" xfId="322"/>
    <cellStyle name="Normal 18 2 2 2" xfId="1107"/>
    <cellStyle name="Normal 18 2 2 2 2" xfId="2153"/>
    <cellStyle name="Normal 18 2 2 3" xfId="841"/>
    <cellStyle name="Normal 18 2 2 3 2" xfId="1887"/>
    <cellStyle name="Normal 18 2 2 4" xfId="570"/>
    <cellStyle name="Normal 18 2 2 4 2" xfId="1621"/>
    <cellStyle name="Normal 18 2 2 5" xfId="1373"/>
    <cellStyle name="Normal 18 2 3" xfId="983"/>
    <cellStyle name="Normal 18 2 3 2" xfId="2029"/>
    <cellStyle name="Normal 18 2 4" xfId="717"/>
    <cellStyle name="Normal 18 2 4 2" xfId="1763"/>
    <cellStyle name="Normal 18 2 5" xfId="446"/>
    <cellStyle name="Normal 18 2 5 2" xfId="1497"/>
    <cellStyle name="Normal 18 2 6" xfId="1249"/>
    <cellStyle name="Normal 18 3" xfId="275"/>
    <cellStyle name="Normal 18 3 2" xfId="1060"/>
    <cellStyle name="Normal 18 3 2 2" xfId="2106"/>
    <cellStyle name="Normal 18 3 3" xfId="794"/>
    <cellStyle name="Normal 18 3 3 2" xfId="1840"/>
    <cellStyle name="Normal 18 3 4" xfId="523"/>
    <cellStyle name="Normal 18 3 4 2" xfId="1574"/>
    <cellStyle name="Normal 18 3 5" xfId="1326"/>
    <cellStyle name="Normal 18 4" xfId="936"/>
    <cellStyle name="Normal 18 4 2" xfId="1982"/>
    <cellStyle name="Normal 18 5" xfId="670"/>
    <cellStyle name="Normal 18 5 2" xfId="1716"/>
    <cellStyle name="Normal 18 6" xfId="399"/>
    <cellStyle name="Normal 18 6 2" xfId="1450"/>
    <cellStyle name="Normal 18 7" xfId="1202"/>
    <cellStyle name="Normal 19" xfId="87"/>
    <cellStyle name="Normal 19 2" xfId="17"/>
    <cellStyle name="Normal 2" xfId="4"/>
    <cellStyle name="Normal 2 2" xfId="5"/>
    <cellStyle name="Normal 2 2 2" xfId="6"/>
    <cellStyle name="Normal 2 2 2 2" xfId="139"/>
    <cellStyle name="Normal 2 2 2 3" xfId="154"/>
    <cellStyle name="Normal 2 2 2 3 2" xfId="308"/>
    <cellStyle name="Normal 2 2 2 3 2 2" xfId="1093"/>
    <cellStyle name="Normal 2 2 2 3 2 2 2" xfId="2139"/>
    <cellStyle name="Normal 2 2 2 3 2 3" xfId="827"/>
    <cellStyle name="Normal 2 2 2 3 2 3 2" xfId="1873"/>
    <cellStyle name="Normal 2 2 2 3 2 4" xfId="556"/>
    <cellStyle name="Normal 2 2 2 3 2 4 2" xfId="1607"/>
    <cellStyle name="Normal 2 2 2 3 2 5" xfId="1359"/>
    <cellStyle name="Normal 2 2 2 3 3" xfId="969"/>
    <cellStyle name="Normal 2 2 2 3 3 2" xfId="2015"/>
    <cellStyle name="Normal 2 2 2 3 4" xfId="703"/>
    <cellStyle name="Normal 2 2 2 3 4 2" xfId="1749"/>
    <cellStyle name="Normal 2 2 2 3 5" xfId="432"/>
    <cellStyle name="Normal 2 2 2 3 5 2" xfId="1483"/>
    <cellStyle name="Normal 2 2 2 3 6" xfId="1235"/>
    <cellStyle name="Normal 2 2 2 4" xfId="261"/>
    <cellStyle name="Normal 2 2 2 4 2" xfId="1046"/>
    <cellStyle name="Normal 2 2 2 4 2 2" xfId="2092"/>
    <cellStyle name="Normal 2 2 2 4 3" xfId="780"/>
    <cellStyle name="Normal 2 2 2 4 3 2" xfId="1826"/>
    <cellStyle name="Normal 2 2 2 4 4" xfId="509"/>
    <cellStyle name="Normal 2 2 2 4 4 2" xfId="1560"/>
    <cellStyle name="Normal 2 2 2 4 5" xfId="1312"/>
    <cellStyle name="Normal 2 2 2 5" xfId="922"/>
    <cellStyle name="Normal 2 2 2 5 2" xfId="1968"/>
    <cellStyle name="Normal 2 2 2 6" xfId="656"/>
    <cellStyle name="Normal 2 2 2 6 2" xfId="1702"/>
    <cellStyle name="Normal 2 2 2 7" xfId="385"/>
    <cellStyle name="Normal 2 2 2 7 2" xfId="1436"/>
    <cellStyle name="Normal 2 2 2 8" xfId="1188"/>
    <cellStyle name="Normal 2 2 3" xfId="88"/>
    <cellStyle name="Normal 2 2 4" xfId="89"/>
    <cellStyle name="Normal 2 2 4 2" xfId="169"/>
    <cellStyle name="Normal 2 2 4 2 2" xfId="323"/>
    <cellStyle name="Normal 2 2 4 2 2 2" xfId="1108"/>
    <cellStyle name="Normal 2 2 4 2 2 2 2" xfId="2154"/>
    <cellStyle name="Normal 2 2 4 2 2 3" xfId="842"/>
    <cellStyle name="Normal 2 2 4 2 2 3 2" xfId="1888"/>
    <cellStyle name="Normal 2 2 4 2 2 4" xfId="571"/>
    <cellStyle name="Normal 2 2 4 2 2 4 2" xfId="1622"/>
    <cellStyle name="Normal 2 2 4 2 2 5" xfId="1374"/>
    <cellStyle name="Normal 2 2 4 2 3" xfId="984"/>
    <cellStyle name="Normal 2 2 4 2 3 2" xfId="2030"/>
    <cellStyle name="Normal 2 2 4 2 4" xfId="718"/>
    <cellStyle name="Normal 2 2 4 2 4 2" xfId="1764"/>
    <cellStyle name="Normal 2 2 4 2 5" xfId="447"/>
    <cellStyle name="Normal 2 2 4 2 5 2" xfId="1498"/>
    <cellStyle name="Normal 2 2 4 2 6" xfId="1250"/>
    <cellStyle name="Normal 2 2 4 3" xfId="276"/>
    <cellStyle name="Normal 2 2 4 3 2" xfId="1061"/>
    <cellStyle name="Normal 2 2 4 3 2 2" xfId="2107"/>
    <cellStyle name="Normal 2 2 4 3 3" xfId="795"/>
    <cellStyle name="Normal 2 2 4 3 3 2" xfId="1841"/>
    <cellStyle name="Normal 2 2 4 3 4" xfId="524"/>
    <cellStyle name="Normal 2 2 4 3 4 2" xfId="1575"/>
    <cellStyle name="Normal 2 2 4 3 5" xfId="1327"/>
    <cellStyle name="Normal 2 2 4 4" xfId="937"/>
    <cellStyle name="Normal 2 2 4 4 2" xfId="1983"/>
    <cellStyle name="Normal 2 2 4 5" xfId="671"/>
    <cellStyle name="Normal 2 2 4 5 2" xfId="1717"/>
    <cellStyle name="Normal 2 2 4 6" xfId="400"/>
    <cellStyle name="Normal 2 2 4 6 2" xfId="1451"/>
    <cellStyle name="Normal 2 2 4 7" xfId="1203"/>
    <cellStyle name="Normal 2 2 5" xfId="138"/>
    <cellStyle name="Normal 2 2 5 2" xfId="192"/>
    <cellStyle name="Normal 2 2 5 2 2" xfId="346"/>
    <cellStyle name="Normal 2 2 5 2 2 2" xfId="1131"/>
    <cellStyle name="Normal 2 2 5 2 2 2 2" xfId="2177"/>
    <cellStyle name="Normal 2 2 5 2 2 3" xfId="865"/>
    <cellStyle name="Normal 2 2 5 2 2 3 2" xfId="1911"/>
    <cellStyle name="Normal 2 2 5 2 2 4" xfId="594"/>
    <cellStyle name="Normal 2 2 5 2 2 4 2" xfId="1645"/>
    <cellStyle name="Normal 2 2 5 2 2 5" xfId="1397"/>
    <cellStyle name="Normal 2 2 5 2 3" xfId="1007"/>
    <cellStyle name="Normal 2 2 5 2 3 2" xfId="2053"/>
    <cellStyle name="Normal 2 2 5 2 4" xfId="741"/>
    <cellStyle name="Normal 2 2 5 2 4 2" xfId="1787"/>
    <cellStyle name="Normal 2 2 5 2 5" xfId="470"/>
    <cellStyle name="Normal 2 2 5 2 5 2" xfId="1521"/>
    <cellStyle name="Normal 2 2 5 2 6" xfId="1273"/>
    <cellStyle name="Normal 2 2 5 3" xfId="299"/>
    <cellStyle name="Normal 2 2 5 3 2" xfId="1084"/>
    <cellStyle name="Normal 2 2 5 3 2 2" xfId="2130"/>
    <cellStyle name="Normal 2 2 5 3 3" xfId="818"/>
    <cellStyle name="Normal 2 2 5 3 3 2" xfId="1864"/>
    <cellStyle name="Normal 2 2 5 3 4" xfId="547"/>
    <cellStyle name="Normal 2 2 5 3 4 2" xfId="1598"/>
    <cellStyle name="Normal 2 2 5 3 5" xfId="1350"/>
    <cellStyle name="Normal 2 2 5 4" xfId="960"/>
    <cellStyle name="Normal 2 2 5 4 2" xfId="2006"/>
    <cellStyle name="Normal 2 2 5 5" xfId="694"/>
    <cellStyle name="Normal 2 2 5 5 2" xfId="1740"/>
    <cellStyle name="Normal 2 2 5 6" xfId="423"/>
    <cellStyle name="Normal 2 2 5 6 2" xfId="1474"/>
    <cellStyle name="Normal 2 2 5 7" xfId="1226"/>
    <cellStyle name="Normal 2 3" xfId="90"/>
    <cellStyle name="Normal 2 3 10" xfId="1204"/>
    <cellStyle name="Normal 2 3 2" xfId="91"/>
    <cellStyle name="Normal 2 3 2 2" xfId="141"/>
    <cellStyle name="Normal 2 3 2 2 2" xfId="194"/>
    <cellStyle name="Normal 2 3 2 2 2 2" xfId="348"/>
    <cellStyle name="Normal 2 3 2 2 2 2 2" xfId="1133"/>
    <cellStyle name="Normal 2 3 2 2 2 2 2 2" xfId="2179"/>
    <cellStyle name="Normal 2 3 2 2 2 2 3" xfId="867"/>
    <cellStyle name="Normal 2 3 2 2 2 2 3 2" xfId="1913"/>
    <cellStyle name="Normal 2 3 2 2 2 2 4" xfId="596"/>
    <cellStyle name="Normal 2 3 2 2 2 2 4 2" xfId="1647"/>
    <cellStyle name="Normal 2 3 2 2 2 2 5" xfId="1399"/>
    <cellStyle name="Normal 2 3 2 2 2 3" xfId="1009"/>
    <cellStyle name="Normal 2 3 2 2 2 3 2" xfId="2055"/>
    <cellStyle name="Normal 2 3 2 2 2 4" xfId="743"/>
    <cellStyle name="Normal 2 3 2 2 2 4 2" xfId="1789"/>
    <cellStyle name="Normal 2 3 2 2 2 5" xfId="472"/>
    <cellStyle name="Normal 2 3 2 2 2 5 2" xfId="1523"/>
    <cellStyle name="Normal 2 3 2 2 2 6" xfId="1275"/>
    <cellStyle name="Normal 2 3 2 2 3" xfId="301"/>
    <cellStyle name="Normal 2 3 2 2 3 2" xfId="1086"/>
    <cellStyle name="Normal 2 3 2 2 3 2 2" xfId="2132"/>
    <cellStyle name="Normal 2 3 2 2 3 3" xfId="820"/>
    <cellStyle name="Normal 2 3 2 2 3 3 2" xfId="1866"/>
    <cellStyle name="Normal 2 3 2 2 3 4" xfId="549"/>
    <cellStyle name="Normal 2 3 2 2 3 4 2" xfId="1600"/>
    <cellStyle name="Normal 2 3 2 2 3 5" xfId="1352"/>
    <cellStyle name="Normal 2 3 2 2 4" xfId="962"/>
    <cellStyle name="Normal 2 3 2 2 4 2" xfId="2008"/>
    <cellStyle name="Normal 2 3 2 2 5" xfId="696"/>
    <cellStyle name="Normal 2 3 2 2 5 2" xfId="1742"/>
    <cellStyle name="Normal 2 3 2 2 6" xfId="425"/>
    <cellStyle name="Normal 2 3 2 2 6 2" xfId="1476"/>
    <cellStyle name="Normal 2 3 2 2 7" xfId="1228"/>
    <cellStyle name="Normal 2 3 2 3" xfId="171"/>
    <cellStyle name="Normal 2 3 2 3 2" xfId="325"/>
    <cellStyle name="Normal 2 3 2 3 2 2" xfId="1110"/>
    <cellStyle name="Normal 2 3 2 3 2 2 2" xfId="2156"/>
    <cellStyle name="Normal 2 3 2 3 2 3" xfId="844"/>
    <cellStyle name="Normal 2 3 2 3 2 3 2" xfId="1890"/>
    <cellStyle name="Normal 2 3 2 3 2 4" xfId="573"/>
    <cellStyle name="Normal 2 3 2 3 2 4 2" xfId="1624"/>
    <cellStyle name="Normal 2 3 2 3 2 5" xfId="1376"/>
    <cellStyle name="Normal 2 3 2 3 3" xfId="986"/>
    <cellStyle name="Normal 2 3 2 3 3 2" xfId="2032"/>
    <cellStyle name="Normal 2 3 2 3 4" xfId="720"/>
    <cellStyle name="Normal 2 3 2 3 4 2" xfId="1766"/>
    <cellStyle name="Normal 2 3 2 3 5" xfId="449"/>
    <cellStyle name="Normal 2 3 2 3 5 2" xfId="1500"/>
    <cellStyle name="Normal 2 3 2 3 6" xfId="1252"/>
    <cellStyle name="Normal 2 3 2 4" xfId="278"/>
    <cellStyle name="Normal 2 3 2 4 2" xfId="1063"/>
    <cellStyle name="Normal 2 3 2 4 2 2" xfId="2109"/>
    <cellStyle name="Normal 2 3 2 4 3" xfId="797"/>
    <cellStyle name="Normal 2 3 2 4 3 2" xfId="1843"/>
    <cellStyle name="Normal 2 3 2 4 4" xfId="526"/>
    <cellStyle name="Normal 2 3 2 4 4 2" xfId="1577"/>
    <cellStyle name="Normal 2 3 2 4 5" xfId="1329"/>
    <cellStyle name="Normal 2 3 2 5" xfId="939"/>
    <cellStyle name="Normal 2 3 2 5 2" xfId="1985"/>
    <cellStyle name="Normal 2 3 2 6" xfId="673"/>
    <cellStyle name="Normal 2 3 2 6 2" xfId="1719"/>
    <cellStyle name="Normal 2 3 2 7" xfId="402"/>
    <cellStyle name="Normal 2 3 2 7 2" xfId="1453"/>
    <cellStyle name="Normal 2 3 2 8" xfId="1205"/>
    <cellStyle name="Normal 2 3 3" xfId="92"/>
    <cellStyle name="Normal 2 3 4" xfId="140"/>
    <cellStyle name="Normal 2 3 4 2" xfId="193"/>
    <cellStyle name="Normal 2 3 4 2 2" xfId="347"/>
    <cellStyle name="Normal 2 3 4 2 2 2" xfId="1132"/>
    <cellStyle name="Normal 2 3 4 2 2 2 2" xfId="2178"/>
    <cellStyle name="Normal 2 3 4 2 2 3" xfId="866"/>
    <cellStyle name="Normal 2 3 4 2 2 3 2" xfId="1912"/>
    <cellStyle name="Normal 2 3 4 2 2 4" xfId="595"/>
    <cellStyle name="Normal 2 3 4 2 2 4 2" xfId="1646"/>
    <cellStyle name="Normal 2 3 4 2 2 5" xfId="1398"/>
    <cellStyle name="Normal 2 3 4 2 3" xfId="1008"/>
    <cellStyle name="Normal 2 3 4 2 3 2" xfId="2054"/>
    <cellStyle name="Normal 2 3 4 2 4" xfId="742"/>
    <cellStyle name="Normal 2 3 4 2 4 2" xfId="1788"/>
    <cellStyle name="Normal 2 3 4 2 5" xfId="471"/>
    <cellStyle name="Normal 2 3 4 2 5 2" xfId="1522"/>
    <cellStyle name="Normal 2 3 4 2 6" xfId="1274"/>
    <cellStyle name="Normal 2 3 4 3" xfId="300"/>
    <cellStyle name="Normal 2 3 4 3 2" xfId="1085"/>
    <cellStyle name="Normal 2 3 4 3 2 2" xfId="2131"/>
    <cellStyle name="Normal 2 3 4 3 3" xfId="819"/>
    <cellStyle name="Normal 2 3 4 3 3 2" xfId="1865"/>
    <cellStyle name="Normal 2 3 4 3 4" xfId="548"/>
    <cellStyle name="Normal 2 3 4 3 4 2" xfId="1599"/>
    <cellStyle name="Normal 2 3 4 3 5" xfId="1351"/>
    <cellStyle name="Normal 2 3 4 4" xfId="961"/>
    <cellStyle name="Normal 2 3 4 4 2" xfId="2007"/>
    <cellStyle name="Normal 2 3 4 5" xfId="695"/>
    <cellStyle name="Normal 2 3 4 5 2" xfId="1741"/>
    <cellStyle name="Normal 2 3 4 6" xfId="424"/>
    <cellStyle name="Normal 2 3 4 6 2" xfId="1475"/>
    <cellStyle name="Normal 2 3 4 7" xfId="1227"/>
    <cellStyle name="Normal 2 3 5" xfId="170"/>
    <cellStyle name="Normal 2 3 5 2" xfId="324"/>
    <cellStyle name="Normal 2 3 5 2 2" xfId="1109"/>
    <cellStyle name="Normal 2 3 5 2 2 2" xfId="2155"/>
    <cellStyle name="Normal 2 3 5 2 3" xfId="843"/>
    <cellStyle name="Normal 2 3 5 2 3 2" xfId="1889"/>
    <cellStyle name="Normal 2 3 5 2 4" xfId="572"/>
    <cellStyle name="Normal 2 3 5 2 4 2" xfId="1623"/>
    <cellStyle name="Normal 2 3 5 2 5" xfId="1375"/>
    <cellStyle name="Normal 2 3 5 3" xfId="985"/>
    <cellStyle name="Normal 2 3 5 3 2" xfId="2031"/>
    <cellStyle name="Normal 2 3 5 4" xfId="719"/>
    <cellStyle name="Normal 2 3 5 4 2" xfId="1765"/>
    <cellStyle name="Normal 2 3 5 5" xfId="448"/>
    <cellStyle name="Normal 2 3 5 5 2" xfId="1499"/>
    <cellStyle name="Normal 2 3 5 6" xfId="1251"/>
    <cellStyle name="Normal 2 3 6" xfId="277"/>
    <cellStyle name="Normal 2 3 6 2" xfId="1062"/>
    <cellStyle name="Normal 2 3 6 2 2" xfId="2108"/>
    <cellStyle name="Normal 2 3 6 3" xfId="796"/>
    <cellStyle name="Normal 2 3 6 3 2" xfId="1842"/>
    <cellStyle name="Normal 2 3 6 4" xfId="525"/>
    <cellStyle name="Normal 2 3 6 4 2" xfId="1576"/>
    <cellStyle name="Normal 2 3 6 5" xfId="1328"/>
    <cellStyle name="Normal 2 3 7" xfId="938"/>
    <cellStyle name="Normal 2 3 7 2" xfId="1984"/>
    <cellStyle name="Normal 2 3 8" xfId="672"/>
    <cellStyle name="Normal 2 3 8 2" xfId="1718"/>
    <cellStyle name="Normal 2 3 9" xfId="401"/>
    <cellStyle name="Normal 2 3 9 2" xfId="1452"/>
    <cellStyle name="Normal 2 4" xfId="93"/>
    <cellStyle name="Normal 2 5" xfId="94"/>
    <cellStyle name="Normal 2 6" xfId="95"/>
    <cellStyle name="Normal 2 7" xfId="96"/>
    <cellStyle name="Normal 2 7 2" xfId="172"/>
    <cellStyle name="Normal 2 7 2 2" xfId="326"/>
    <cellStyle name="Normal 2 7 2 2 2" xfId="1111"/>
    <cellStyle name="Normal 2 7 2 2 2 2" xfId="2157"/>
    <cellStyle name="Normal 2 7 2 2 3" xfId="845"/>
    <cellStyle name="Normal 2 7 2 2 3 2" xfId="1891"/>
    <cellStyle name="Normal 2 7 2 2 4" xfId="574"/>
    <cellStyle name="Normal 2 7 2 2 4 2" xfId="1625"/>
    <cellStyle name="Normal 2 7 2 2 5" xfId="1377"/>
    <cellStyle name="Normal 2 7 2 3" xfId="987"/>
    <cellStyle name="Normal 2 7 2 3 2" xfId="2033"/>
    <cellStyle name="Normal 2 7 2 4" xfId="721"/>
    <cellStyle name="Normal 2 7 2 4 2" xfId="1767"/>
    <cellStyle name="Normal 2 7 2 5" xfId="450"/>
    <cellStyle name="Normal 2 7 2 5 2" xfId="1501"/>
    <cellStyle name="Normal 2 7 2 6" xfId="1253"/>
    <cellStyle name="Normal 2 7 3" xfId="279"/>
    <cellStyle name="Normal 2 7 3 2" xfId="1064"/>
    <cellStyle name="Normal 2 7 3 2 2" xfId="2110"/>
    <cellStyle name="Normal 2 7 3 3" xfId="798"/>
    <cellStyle name="Normal 2 7 3 3 2" xfId="1844"/>
    <cellStyle name="Normal 2 7 3 4" xfId="527"/>
    <cellStyle name="Normal 2 7 3 4 2" xfId="1578"/>
    <cellStyle name="Normal 2 7 3 5" xfId="1330"/>
    <cellStyle name="Normal 2 7 4" xfId="940"/>
    <cellStyle name="Normal 2 7 4 2" xfId="1986"/>
    <cellStyle name="Normal 2 7 5" xfId="674"/>
    <cellStyle name="Normal 2 7 5 2" xfId="1720"/>
    <cellStyle name="Normal 2 7 6" xfId="403"/>
    <cellStyle name="Normal 2 7 6 2" xfId="1454"/>
    <cellStyle name="Normal 2 7 7" xfId="1206"/>
    <cellStyle name="Normal 20" xfId="97"/>
    <cellStyle name="Normal 20 2" xfId="173"/>
    <cellStyle name="Normal 20 2 2" xfId="327"/>
    <cellStyle name="Normal 20 2 2 2" xfId="1112"/>
    <cellStyle name="Normal 20 2 2 2 2" xfId="2158"/>
    <cellStyle name="Normal 20 2 2 3" xfId="846"/>
    <cellStyle name="Normal 20 2 2 3 2" xfId="1892"/>
    <cellStyle name="Normal 20 2 2 4" xfId="575"/>
    <cellStyle name="Normal 20 2 2 4 2" xfId="1626"/>
    <cellStyle name="Normal 20 2 2 5" xfId="1378"/>
    <cellStyle name="Normal 20 2 3" xfId="988"/>
    <cellStyle name="Normal 20 2 3 2" xfId="2034"/>
    <cellStyle name="Normal 20 2 4" xfId="722"/>
    <cellStyle name="Normal 20 2 4 2" xfId="1768"/>
    <cellStyle name="Normal 20 2 5" xfId="451"/>
    <cellStyle name="Normal 20 2 5 2" xfId="1502"/>
    <cellStyle name="Normal 20 2 6" xfId="1254"/>
    <cellStyle name="Normal 20 3" xfId="280"/>
    <cellStyle name="Normal 20 3 2" xfId="1065"/>
    <cellStyle name="Normal 20 3 2 2" xfId="2111"/>
    <cellStyle name="Normal 20 3 3" xfId="799"/>
    <cellStyle name="Normal 20 3 3 2" xfId="1845"/>
    <cellStyle name="Normal 20 3 4" xfId="528"/>
    <cellStyle name="Normal 20 3 4 2" xfId="1579"/>
    <cellStyle name="Normal 20 3 5" xfId="1331"/>
    <cellStyle name="Normal 20 4" xfId="941"/>
    <cellStyle name="Normal 20 4 2" xfId="1987"/>
    <cellStyle name="Normal 20 5" xfId="675"/>
    <cellStyle name="Normal 20 5 2" xfId="1721"/>
    <cellStyle name="Normal 20 6" xfId="404"/>
    <cellStyle name="Normal 20 6 2" xfId="1455"/>
    <cellStyle name="Normal 20 7" xfId="1207"/>
    <cellStyle name="Normal 21" xfId="133"/>
    <cellStyle name="Normal 21 2" xfId="187"/>
    <cellStyle name="Normal 21 2 2" xfId="341"/>
    <cellStyle name="Normal 21 2 2 2" xfId="1126"/>
    <cellStyle name="Normal 21 2 2 2 2" xfId="2172"/>
    <cellStyle name="Normal 21 2 2 3" xfId="860"/>
    <cellStyle name="Normal 21 2 2 3 2" xfId="1906"/>
    <cellStyle name="Normal 21 2 2 4" xfId="589"/>
    <cellStyle name="Normal 21 2 2 4 2" xfId="1640"/>
    <cellStyle name="Normal 21 2 2 5" xfId="1392"/>
    <cellStyle name="Normal 21 2 3" xfId="1002"/>
    <cellStyle name="Normal 21 2 3 2" xfId="2048"/>
    <cellStyle name="Normal 21 2 4" xfId="736"/>
    <cellStyle name="Normal 21 2 4 2" xfId="1782"/>
    <cellStyle name="Normal 21 2 5" xfId="465"/>
    <cellStyle name="Normal 21 2 5 2" xfId="1516"/>
    <cellStyle name="Normal 21 2 6" xfId="1268"/>
    <cellStyle name="Normal 21 3" xfId="294"/>
    <cellStyle name="Normal 21 3 2" xfId="1079"/>
    <cellStyle name="Normal 21 3 2 2" xfId="2125"/>
    <cellStyle name="Normal 21 3 3" xfId="813"/>
    <cellStyle name="Normal 21 3 3 2" xfId="1859"/>
    <cellStyle name="Normal 21 3 4" xfId="542"/>
    <cellStyle name="Normal 21 3 4 2" xfId="1593"/>
    <cellStyle name="Normal 21 3 5" xfId="1345"/>
    <cellStyle name="Normal 21 4" xfId="955"/>
    <cellStyle name="Normal 21 4 2" xfId="2001"/>
    <cellStyle name="Normal 21 5" xfId="689"/>
    <cellStyle name="Normal 21 5 2" xfId="1735"/>
    <cellStyle name="Normal 21 6" xfId="418"/>
    <cellStyle name="Normal 21 6 2" xfId="1469"/>
    <cellStyle name="Normal 21 7" xfId="1221"/>
    <cellStyle name="Normal 22" xfId="241"/>
    <cellStyle name="Normal 22 2" xfId="367"/>
    <cellStyle name="Normal 22 2 2" xfId="1152"/>
    <cellStyle name="Normal 22 2 2 2" xfId="2198"/>
    <cellStyle name="Normal 22 2 3" xfId="886"/>
    <cellStyle name="Normal 22 2 3 2" xfId="1932"/>
    <cellStyle name="Normal 22 2 4" xfId="615"/>
    <cellStyle name="Normal 22 2 4 2" xfId="1666"/>
    <cellStyle name="Normal 22 2 5" xfId="1418"/>
    <cellStyle name="Normal 22 3" xfId="1028"/>
    <cellStyle name="Normal 22 3 2" xfId="2074"/>
    <cellStyle name="Normal 22 4" xfId="762"/>
    <cellStyle name="Normal 22 4 2" xfId="1808"/>
    <cellStyle name="Normal 22 5" xfId="491"/>
    <cellStyle name="Normal 22 5 2" xfId="1542"/>
    <cellStyle name="Normal 22 6" xfId="1294"/>
    <cellStyle name="Normal 23" xfId="244"/>
    <cellStyle name="Normal 23 2" xfId="369"/>
    <cellStyle name="Normal 23 2 2" xfId="1154"/>
    <cellStyle name="Normal 23 2 2 2" xfId="2200"/>
    <cellStyle name="Normal 23 2 3" xfId="888"/>
    <cellStyle name="Normal 23 2 3 2" xfId="1934"/>
    <cellStyle name="Normal 23 2 4" xfId="617"/>
    <cellStyle name="Normal 23 2 4 2" xfId="1668"/>
    <cellStyle name="Normal 23 2 5" xfId="1420"/>
    <cellStyle name="Normal 23 3" xfId="1030"/>
    <cellStyle name="Normal 23 3 2" xfId="2076"/>
    <cellStyle name="Normal 23 4" xfId="764"/>
    <cellStyle name="Normal 23 4 2" xfId="1810"/>
    <cellStyle name="Normal 23 5" xfId="493"/>
    <cellStyle name="Normal 23 5 2" xfId="1544"/>
    <cellStyle name="Normal 23 6" xfId="1296"/>
    <cellStyle name="Normal 24" xfId="247"/>
    <cellStyle name="Normal 24 2" xfId="371"/>
    <cellStyle name="Normal 24 2 2" xfId="1156"/>
    <cellStyle name="Normal 24 2 2 2" xfId="2202"/>
    <cellStyle name="Normal 24 2 3" xfId="890"/>
    <cellStyle name="Normal 24 2 3 2" xfId="1936"/>
    <cellStyle name="Normal 24 2 4" xfId="619"/>
    <cellStyle name="Normal 24 2 4 2" xfId="1670"/>
    <cellStyle name="Normal 24 2 5" xfId="1422"/>
    <cellStyle name="Normal 24 3" xfId="1032"/>
    <cellStyle name="Normal 24 3 2" xfId="2078"/>
    <cellStyle name="Normal 24 4" xfId="766"/>
    <cellStyle name="Normal 24 4 2" xfId="1812"/>
    <cellStyle name="Normal 24 5" xfId="495"/>
    <cellStyle name="Normal 24 5 2" xfId="1546"/>
    <cellStyle name="Normal 24 6" xfId="1298"/>
    <cellStyle name="Normal 25" xfId="633"/>
    <cellStyle name="Normal 25 2" xfId="1170"/>
    <cellStyle name="Normal 25 2 2" xfId="2216"/>
    <cellStyle name="Normal 25 3" xfId="904"/>
    <cellStyle name="Normal 25 3 2" xfId="1950"/>
    <cellStyle name="Normal 25 4" xfId="1684"/>
    <cellStyle name="Normal 26" xfId="2234"/>
    <cellStyle name="Normal 26 2" xfId="2237"/>
    <cellStyle name="Normal 3" xfId="7"/>
    <cellStyle name="Normal 3 2" xfId="8"/>
    <cellStyle name="Normal 3 2 2" xfId="98"/>
    <cellStyle name="Normal 3 2 2 2" xfId="174"/>
    <cellStyle name="Normal 3 2 2 2 2" xfId="328"/>
    <cellStyle name="Normal 3 2 2 2 2 2" xfId="1113"/>
    <cellStyle name="Normal 3 2 2 2 2 2 2" xfId="2159"/>
    <cellStyle name="Normal 3 2 2 2 2 3" xfId="847"/>
    <cellStyle name="Normal 3 2 2 2 2 3 2" xfId="1893"/>
    <cellStyle name="Normal 3 2 2 2 2 4" xfId="576"/>
    <cellStyle name="Normal 3 2 2 2 2 4 2" xfId="1627"/>
    <cellStyle name="Normal 3 2 2 2 2 5" xfId="1379"/>
    <cellStyle name="Normal 3 2 2 2 3" xfId="989"/>
    <cellStyle name="Normal 3 2 2 2 3 2" xfId="2035"/>
    <cellStyle name="Normal 3 2 2 2 4" xfId="723"/>
    <cellStyle name="Normal 3 2 2 2 4 2" xfId="1769"/>
    <cellStyle name="Normal 3 2 2 2 5" xfId="452"/>
    <cellStyle name="Normal 3 2 2 2 5 2" xfId="1503"/>
    <cellStyle name="Normal 3 2 2 2 6" xfId="1255"/>
    <cellStyle name="Normal 3 2 2 3" xfId="281"/>
    <cellStyle name="Normal 3 2 2 3 2" xfId="1066"/>
    <cellStyle name="Normal 3 2 2 3 2 2" xfId="2112"/>
    <cellStyle name="Normal 3 2 2 3 3" xfId="800"/>
    <cellStyle name="Normal 3 2 2 3 3 2" xfId="1846"/>
    <cellStyle name="Normal 3 2 2 3 4" xfId="529"/>
    <cellStyle name="Normal 3 2 2 3 4 2" xfId="1580"/>
    <cellStyle name="Normal 3 2 2 3 5" xfId="1332"/>
    <cellStyle name="Normal 3 2 2 4" xfId="942"/>
    <cellStyle name="Normal 3 2 2 4 2" xfId="1988"/>
    <cellStyle name="Normal 3 2 2 5" xfId="676"/>
    <cellStyle name="Normal 3 2 2 5 2" xfId="1722"/>
    <cellStyle name="Normal 3 2 2 6" xfId="405"/>
    <cellStyle name="Normal 3 2 2 6 2" xfId="1456"/>
    <cellStyle name="Normal 3 2 2 7" xfId="1208"/>
    <cellStyle name="Normal 3 2 3" xfId="99"/>
    <cellStyle name="Normal 3 2 3 2" xfId="175"/>
    <cellStyle name="Normal 3 2 3 2 2" xfId="329"/>
    <cellStyle name="Normal 3 2 3 2 2 2" xfId="1114"/>
    <cellStyle name="Normal 3 2 3 2 2 2 2" xfId="2160"/>
    <cellStyle name="Normal 3 2 3 2 2 3" xfId="848"/>
    <cellStyle name="Normal 3 2 3 2 2 3 2" xfId="1894"/>
    <cellStyle name="Normal 3 2 3 2 2 4" xfId="577"/>
    <cellStyle name="Normal 3 2 3 2 2 4 2" xfId="1628"/>
    <cellStyle name="Normal 3 2 3 2 2 5" xfId="1380"/>
    <cellStyle name="Normal 3 2 3 2 3" xfId="990"/>
    <cellStyle name="Normal 3 2 3 2 3 2" xfId="2036"/>
    <cellStyle name="Normal 3 2 3 2 4" xfId="724"/>
    <cellStyle name="Normal 3 2 3 2 4 2" xfId="1770"/>
    <cellStyle name="Normal 3 2 3 2 5" xfId="453"/>
    <cellStyle name="Normal 3 2 3 2 5 2" xfId="1504"/>
    <cellStyle name="Normal 3 2 3 2 6" xfId="1256"/>
    <cellStyle name="Normal 3 2 3 3" xfId="282"/>
    <cellStyle name="Normal 3 2 3 3 2" xfId="1067"/>
    <cellStyle name="Normal 3 2 3 3 2 2" xfId="2113"/>
    <cellStyle name="Normal 3 2 3 3 3" xfId="801"/>
    <cellStyle name="Normal 3 2 3 3 3 2" xfId="1847"/>
    <cellStyle name="Normal 3 2 3 3 4" xfId="530"/>
    <cellStyle name="Normal 3 2 3 3 4 2" xfId="1581"/>
    <cellStyle name="Normal 3 2 3 3 5" xfId="1333"/>
    <cellStyle name="Normal 3 2 3 4" xfId="943"/>
    <cellStyle name="Normal 3 2 3 4 2" xfId="1989"/>
    <cellStyle name="Normal 3 2 3 5" xfId="677"/>
    <cellStyle name="Normal 3 2 3 5 2" xfId="1723"/>
    <cellStyle name="Normal 3 2 3 6" xfId="406"/>
    <cellStyle name="Normal 3 2 3 6 2" xfId="1457"/>
    <cellStyle name="Normal 3 2 3 7" xfId="1209"/>
    <cellStyle name="Normal 3 2 4" xfId="143"/>
    <cellStyle name="Normal 3 2 4 2" xfId="196"/>
    <cellStyle name="Normal 3 2 4 2 2" xfId="350"/>
    <cellStyle name="Normal 3 2 4 2 2 2" xfId="1135"/>
    <cellStyle name="Normal 3 2 4 2 2 2 2" xfId="2181"/>
    <cellStyle name="Normal 3 2 4 2 2 3" xfId="869"/>
    <cellStyle name="Normal 3 2 4 2 2 3 2" xfId="1915"/>
    <cellStyle name="Normal 3 2 4 2 2 4" xfId="598"/>
    <cellStyle name="Normal 3 2 4 2 2 4 2" xfId="1649"/>
    <cellStyle name="Normal 3 2 4 2 2 5" xfId="1401"/>
    <cellStyle name="Normal 3 2 4 2 3" xfId="1011"/>
    <cellStyle name="Normal 3 2 4 2 3 2" xfId="2057"/>
    <cellStyle name="Normal 3 2 4 2 4" xfId="745"/>
    <cellStyle name="Normal 3 2 4 2 4 2" xfId="1791"/>
    <cellStyle name="Normal 3 2 4 2 5" xfId="474"/>
    <cellStyle name="Normal 3 2 4 2 5 2" xfId="1525"/>
    <cellStyle name="Normal 3 2 4 2 6" xfId="1277"/>
    <cellStyle name="Normal 3 2 4 3" xfId="303"/>
    <cellStyle name="Normal 3 2 4 3 2" xfId="1088"/>
    <cellStyle name="Normal 3 2 4 3 2 2" xfId="2134"/>
    <cellStyle name="Normal 3 2 4 3 3" xfId="822"/>
    <cellStyle name="Normal 3 2 4 3 3 2" xfId="1868"/>
    <cellStyle name="Normal 3 2 4 3 4" xfId="551"/>
    <cellStyle name="Normal 3 2 4 3 4 2" xfId="1602"/>
    <cellStyle name="Normal 3 2 4 3 5" xfId="1354"/>
    <cellStyle name="Normal 3 2 4 4" xfId="964"/>
    <cellStyle name="Normal 3 2 4 4 2" xfId="2010"/>
    <cellStyle name="Normal 3 2 4 5" xfId="698"/>
    <cellStyle name="Normal 3 2 4 5 2" xfId="1744"/>
    <cellStyle name="Normal 3 2 4 6" xfId="427"/>
    <cellStyle name="Normal 3 2 4 6 2" xfId="1478"/>
    <cellStyle name="Normal 3 2 4 7" xfId="1230"/>
    <cellStyle name="Normal 3 3" xfId="9"/>
    <cellStyle name="Normal 3 3 2" xfId="144"/>
    <cellStyle name="Normal 3 4" xfId="10"/>
    <cellStyle name="Normal 3 4 2" xfId="152"/>
    <cellStyle name="Normal 3 5" xfId="100"/>
    <cellStyle name="Normal 3 5 2" xfId="176"/>
    <cellStyle name="Normal 3 5 2 2" xfId="330"/>
    <cellStyle name="Normal 3 5 2 2 2" xfId="1115"/>
    <cellStyle name="Normal 3 5 2 2 2 2" xfId="2161"/>
    <cellStyle name="Normal 3 5 2 2 3" xfId="849"/>
    <cellStyle name="Normal 3 5 2 2 3 2" xfId="1895"/>
    <cellStyle name="Normal 3 5 2 2 4" xfId="578"/>
    <cellStyle name="Normal 3 5 2 2 4 2" xfId="1629"/>
    <cellStyle name="Normal 3 5 2 2 5" xfId="1381"/>
    <cellStyle name="Normal 3 5 2 3" xfId="991"/>
    <cellStyle name="Normal 3 5 2 3 2" xfId="2037"/>
    <cellStyle name="Normal 3 5 2 4" xfId="725"/>
    <cellStyle name="Normal 3 5 2 4 2" xfId="1771"/>
    <cellStyle name="Normal 3 5 2 5" xfId="454"/>
    <cellStyle name="Normal 3 5 2 5 2" xfId="1505"/>
    <cellStyle name="Normal 3 5 2 6" xfId="1257"/>
    <cellStyle name="Normal 3 5 3" xfId="283"/>
    <cellStyle name="Normal 3 5 3 2" xfId="1068"/>
    <cellStyle name="Normal 3 5 3 2 2" xfId="2114"/>
    <cellStyle name="Normal 3 5 3 3" xfId="802"/>
    <cellStyle name="Normal 3 5 3 3 2" xfId="1848"/>
    <cellStyle name="Normal 3 5 3 4" xfId="531"/>
    <cellStyle name="Normal 3 5 3 4 2" xfId="1582"/>
    <cellStyle name="Normal 3 5 3 5" xfId="1334"/>
    <cellStyle name="Normal 3 5 4" xfId="944"/>
    <cellStyle name="Normal 3 5 4 2" xfId="1990"/>
    <cellStyle name="Normal 3 5 5" xfId="678"/>
    <cellStyle name="Normal 3 5 5 2" xfId="1724"/>
    <cellStyle name="Normal 3 5 6" xfId="407"/>
    <cellStyle name="Normal 3 5 6 2" xfId="1458"/>
    <cellStyle name="Normal 3 5 7" xfId="1210"/>
    <cellStyle name="Normal 3 6" xfId="142"/>
    <cellStyle name="Normal 3 6 2" xfId="195"/>
    <cellStyle name="Normal 3 6 2 2" xfId="349"/>
    <cellStyle name="Normal 3 6 2 2 2" xfId="1134"/>
    <cellStyle name="Normal 3 6 2 2 2 2" xfId="2180"/>
    <cellStyle name="Normal 3 6 2 2 3" xfId="868"/>
    <cellStyle name="Normal 3 6 2 2 3 2" xfId="1914"/>
    <cellStyle name="Normal 3 6 2 2 4" xfId="597"/>
    <cellStyle name="Normal 3 6 2 2 4 2" xfId="1648"/>
    <cellStyle name="Normal 3 6 2 2 5" xfId="1400"/>
    <cellStyle name="Normal 3 6 2 3" xfId="1010"/>
    <cellStyle name="Normal 3 6 2 3 2" xfId="2056"/>
    <cellStyle name="Normal 3 6 2 4" xfId="744"/>
    <cellStyle name="Normal 3 6 2 4 2" xfId="1790"/>
    <cellStyle name="Normal 3 6 2 5" xfId="473"/>
    <cellStyle name="Normal 3 6 2 5 2" xfId="1524"/>
    <cellStyle name="Normal 3 6 2 6" xfId="1276"/>
    <cellStyle name="Normal 3 6 3" xfId="302"/>
    <cellStyle name="Normal 3 6 3 2" xfId="1087"/>
    <cellStyle name="Normal 3 6 3 2 2" xfId="2133"/>
    <cellStyle name="Normal 3 6 3 3" xfId="821"/>
    <cellStyle name="Normal 3 6 3 3 2" xfId="1867"/>
    <cellStyle name="Normal 3 6 3 4" xfId="550"/>
    <cellStyle name="Normal 3 6 3 4 2" xfId="1601"/>
    <cellStyle name="Normal 3 6 3 5" xfId="1353"/>
    <cellStyle name="Normal 3 6 4" xfId="963"/>
    <cellStyle name="Normal 3 6 4 2" xfId="2009"/>
    <cellStyle name="Normal 3 6 5" xfId="697"/>
    <cellStyle name="Normal 3 6 5 2" xfId="1743"/>
    <cellStyle name="Normal 3 6 6" xfId="426"/>
    <cellStyle name="Normal 3 6 6 2" xfId="1477"/>
    <cellStyle name="Normal 3 6 7" xfId="1229"/>
    <cellStyle name="Normal 3 7" xfId="651"/>
    <cellStyle name="Normal 3 7 2" xfId="1185"/>
    <cellStyle name="Normal 3 7 2 2" xfId="2231"/>
    <cellStyle name="Normal 3 7 3" xfId="919"/>
    <cellStyle name="Normal 3 7 3 2" xfId="1965"/>
    <cellStyle name="Normal 3 7 4" xfId="1699"/>
    <cellStyle name="Normal 3 8" xfId="2236"/>
    <cellStyle name="Normal 4" xfId="11"/>
    <cellStyle name="Normal 4 2" xfId="101"/>
    <cellStyle name="Normal 4 2 10" xfId="1211"/>
    <cellStyle name="Normal 4 2 2" xfId="102"/>
    <cellStyle name="Normal 4 2 3" xfId="103"/>
    <cellStyle name="Normal 4 2 4" xfId="104"/>
    <cellStyle name="Normal 4 2 4 2" xfId="178"/>
    <cellStyle name="Normal 4 2 4 2 2" xfId="332"/>
    <cellStyle name="Normal 4 2 4 2 2 2" xfId="1117"/>
    <cellStyle name="Normal 4 2 4 2 2 2 2" xfId="2163"/>
    <cellStyle name="Normal 4 2 4 2 2 3" xfId="851"/>
    <cellStyle name="Normal 4 2 4 2 2 3 2" xfId="1897"/>
    <cellStyle name="Normal 4 2 4 2 2 4" xfId="580"/>
    <cellStyle name="Normal 4 2 4 2 2 4 2" xfId="1631"/>
    <cellStyle name="Normal 4 2 4 2 2 5" xfId="1383"/>
    <cellStyle name="Normal 4 2 4 2 3" xfId="993"/>
    <cellStyle name="Normal 4 2 4 2 3 2" xfId="2039"/>
    <cellStyle name="Normal 4 2 4 2 4" xfId="727"/>
    <cellStyle name="Normal 4 2 4 2 4 2" xfId="1773"/>
    <cellStyle name="Normal 4 2 4 2 5" xfId="456"/>
    <cellStyle name="Normal 4 2 4 2 5 2" xfId="1507"/>
    <cellStyle name="Normal 4 2 4 2 6" xfId="1259"/>
    <cellStyle name="Normal 4 2 4 3" xfId="285"/>
    <cellStyle name="Normal 4 2 4 3 2" xfId="1070"/>
    <cellStyle name="Normal 4 2 4 3 2 2" xfId="2116"/>
    <cellStyle name="Normal 4 2 4 3 3" xfId="804"/>
    <cellStyle name="Normal 4 2 4 3 3 2" xfId="1850"/>
    <cellStyle name="Normal 4 2 4 3 4" xfId="533"/>
    <cellStyle name="Normal 4 2 4 3 4 2" xfId="1584"/>
    <cellStyle name="Normal 4 2 4 3 5" xfId="1336"/>
    <cellStyle name="Normal 4 2 4 4" xfId="946"/>
    <cellStyle name="Normal 4 2 4 4 2" xfId="1992"/>
    <cellStyle name="Normal 4 2 4 5" xfId="680"/>
    <cellStyle name="Normal 4 2 4 5 2" xfId="1726"/>
    <cellStyle name="Normal 4 2 4 6" xfId="409"/>
    <cellStyle name="Normal 4 2 4 6 2" xfId="1460"/>
    <cellStyle name="Normal 4 2 4 7" xfId="1212"/>
    <cellStyle name="Normal 4 2 5" xfId="177"/>
    <cellStyle name="Normal 4 2 5 2" xfId="331"/>
    <cellStyle name="Normal 4 2 5 2 2" xfId="1116"/>
    <cellStyle name="Normal 4 2 5 2 2 2" xfId="2162"/>
    <cellStyle name="Normal 4 2 5 2 3" xfId="850"/>
    <cellStyle name="Normal 4 2 5 2 3 2" xfId="1896"/>
    <cellStyle name="Normal 4 2 5 2 4" xfId="579"/>
    <cellStyle name="Normal 4 2 5 2 4 2" xfId="1630"/>
    <cellStyle name="Normal 4 2 5 2 5" xfId="1382"/>
    <cellStyle name="Normal 4 2 5 3" xfId="992"/>
    <cellStyle name="Normal 4 2 5 3 2" xfId="2038"/>
    <cellStyle name="Normal 4 2 5 4" xfId="726"/>
    <cellStyle name="Normal 4 2 5 4 2" xfId="1772"/>
    <cellStyle name="Normal 4 2 5 5" xfId="455"/>
    <cellStyle name="Normal 4 2 5 5 2" xfId="1506"/>
    <cellStyle name="Normal 4 2 5 6" xfId="1258"/>
    <cellStyle name="Normal 4 2 6" xfId="284"/>
    <cellStyle name="Normal 4 2 6 2" xfId="1069"/>
    <cellStyle name="Normal 4 2 6 2 2" xfId="2115"/>
    <cellStyle name="Normal 4 2 6 3" xfId="803"/>
    <cellStyle name="Normal 4 2 6 3 2" xfId="1849"/>
    <cellStyle name="Normal 4 2 6 4" xfId="532"/>
    <cellStyle name="Normal 4 2 6 4 2" xfId="1583"/>
    <cellStyle name="Normal 4 2 6 5" xfId="1335"/>
    <cellStyle name="Normal 4 2 7" xfId="945"/>
    <cellStyle name="Normal 4 2 7 2" xfId="1991"/>
    <cellStyle name="Normal 4 2 8" xfId="679"/>
    <cellStyle name="Normal 4 2 8 2" xfId="1725"/>
    <cellStyle name="Normal 4 2 9" xfId="408"/>
    <cellStyle name="Normal 4 2 9 2" xfId="1459"/>
    <cellStyle name="Normal 4 3" xfId="105"/>
    <cellStyle name="Normal 4 3 2" xfId="106"/>
    <cellStyle name="Normal 4 4" xfId="107"/>
    <cellStyle name="Normal 4 5" xfId="108"/>
    <cellStyle name="Normal 4 6" xfId="655"/>
    <cellStyle name="Normal 5" xfId="12"/>
    <cellStyle name="Normal 5 10" xfId="386"/>
    <cellStyle name="Normal 5 10 2" xfId="1437"/>
    <cellStyle name="Normal 5 11" xfId="1189"/>
    <cellStyle name="Normal 5 2" xfId="13"/>
    <cellStyle name="Normal 5 2 2" xfId="146"/>
    <cellStyle name="Normal 5 2 2 2" xfId="198"/>
    <cellStyle name="Normal 5 2 2 2 2" xfId="352"/>
    <cellStyle name="Normal 5 2 2 2 2 2" xfId="1137"/>
    <cellStyle name="Normal 5 2 2 2 2 2 2" xfId="2183"/>
    <cellStyle name="Normal 5 2 2 2 2 3" xfId="871"/>
    <cellStyle name="Normal 5 2 2 2 2 3 2" xfId="1917"/>
    <cellStyle name="Normal 5 2 2 2 2 4" xfId="600"/>
    <cellStyle name="Normal 5 2 2 2 2 4 2" xfId="1651"/>
    <cellStyle name="Normal 5 2 2 2 2 5" xfId="1403"/>
    <cellStyle name="Normal 5 2 2 2 3" xfId="1013"/>
    <cellStyle name="Normal 5 2 2 2 3 2" xfId="2059"/>
    <cellStyle name="Normal 5 2 2 2 4" xfId="747"/>
    <cellStyle name="Normal 5 2 2 2 4 2" xfId="1793"/>
    <cellStyle name="Normal 5 2 2 2 5" xfId="476"/>
    <cellStyle name="Normal 5 2 2 2 5 2" xfId="1527"/>
    <cellStyle name="Normal 5 2 2 2 6" xfId="1279"/>
    <cellStyle name="Normal 5 2 2 3" xfId="305"/>
    <cellStyle name="Normal 5 2 2 3 2" xfId="1090"/>
    <cellStyle name="Normal 5 2 2 3 2 2" xfId="2136"/>
    <cellStyle name="Normal 5 2 2 3 3" xfId="824"/>
    <cellStyle name="Normal 5 2 2 3 3 2" xfId="1870"/>
    <cellStyle name="Normal 5 2 2 3 4" xfId="553"/>
    <cellStyle name="Normal 5 2 2 3 4 2" xfId="1604"/>
    <cellStyle name="Normal 5 2 2 3 5" xfId="1356"/>
    <cellStyle name="Normal 5 2 2 4" xfId="966"/>
    <cellStyle name="Normal 5 2 2 4 2" xfId="2012"/>
    <cellStyle name="Normal 5 2 2 5" xfId="700"/>
    <cellStyle name="Normal 5 2 2 5 2" xfId="1746"/>
    <cellStyle name="Normal 5 2 2 6" xfId="429"/>
    <cellStyle name="Normal 5 2 2 6 2" xfId="1480"/>
    <cellStyle name="Normal 5 2 2 7" xfId="1232"/>
    <cellStyle name="Normal 5 2 3" xfId="156"/>
    <cellStyle name="Normal 5 2 3 2" xfId="310"/>
    <cellStyle name="Normal 5 2 3 2 2" xfId="1095"/>
    <cellStyle name="Normal 5 2 3 2 2 2" xfId="2141"/>
    <cellStyle name="Normal 5 2 3 2 3" xfId="829"/>
    <cellStyle name="Normal 5 2 3 2 3 2" xfId="1875"/>
    <cellStyle name="Normal 5 2 3 2 4" xfId="558"/>
    <cellStyle name="Normal 5 2 3 2 4 2" xfId="1609"/>
    <cellStyle name="Normal 5 2 3 2 5" xfId="1361"/>
    <cellStyle name="Normal 5 2 3 3" xfId="971"/>
    <cellStyle name="Normal 5 2 3 3 2" xfId="2017"/>
    <cellStyle name="Normal 5 2 3 4" xfId="705"/>
    <cellStyle name="Normal 5 2 3 4 2" xfId="1751"/>
    <cellStyle name="Normal 5 2 3 5" xfId="434"/>
    <cellStyle name="Normal 5 2 3 5 2" xfId="1485"/>
    <cellStyle name="Normal 5 2 3 6" xfId="1237"/>
    <cellStyle name="Normal 5 2 4" xfId="263"/>
    <cellStyle name="Normal 5 2 4 2" xfId="1048"/>
    <cellStyle name="Normal 5 2 4 2 2" xfId="2094"/>
    <cellStyle name="Normal 5 2 4 3" xfId="782"/>
    <cellStyle name="Normal 5 2 4 3 2" xfId="1828"/>
    <cellStyle name="Normal 5 2 4 4" xfId="511"/>
    <cellStyle name="Normal 5 2 4 4 2" xfId="1562"/>
    <cellStyle name="Normal 5 2 4 5" xfId="1314"/>
    <cellStyle name="Normal 5 2 5" xfId="924"/>
    <cellStyle name="Normal 5 2 5 2" xfId="1970"/>
    <cellStyle name="Normal 5 2 6" xfId="658"/>
    <cellStyle name="Normal 5 2 6 2" xfId="1704"/>
    <cellStyle name="Normal 5 2 7" xfId="387"/>
    <cellStyle name="Normal 5 2 7 2" xfId="1438"/>
    <cellStyle name="Normal 5 2 8" xfId="1190"/>
    <cellStyle name="Normal 5 3" xfId="109"/>
    <cellStyle name="Normal 5 4" xfId="145"/>
    <cellStyle name="Normal 5 4 2" xfId="197"/>
    <cellStyle name="Normal 5 4 2 2" xfId="351"/>
    <cellStyle name="Normal 5 4 2 2 2" xfId="1136"/>
    <cellStyle name="Normal 5 4 2 2 2 2" xfId="2182"/>
    <cellStyle name="Normal 5 4 2 2 3" xfId="870"/>
    <cellStyle name="Normal 5 4 2 2 3 2" xfId="1916"/>
    <cellStyle name="Normal 5 4 2 2 4" xfId="599"/>
    <cellStyle name="Normal 5 4 2 2 4 2" xfId="1650"/>
    <cellStyle name="Normal 5 4 2 2 5" xfId="1402"/>
    <cellStyle name="Normal 5 4 2 3" xfId="1012"/>
    <cellStyle name="Normal 5 4 2 3 2" xfId="2058"/>
    <cellStyle name="Normal 5 4 2 4" xfId="746"/>
    <cellStyle name="Normal 5 4 2 4 2" xfId="1792"/>
    <cellStyle name="Normal 5 4 2 5" xfId="475"/>
    <cellStyle name="Normal 5 4 2 5 2" xfId="1526"/>
    <cellStyle name="Normal 5 4 2 6" xfId="1278"/>
    <cellStyle name="Normal 5 4 3" xfId="304"/>
    <cellStyle name="Normal 5 4 3 2" xfId="1089"/>
    <cellStyle name="Normal 5 4 3 2 2" xfId="2135"/>
    <cellStyle name="Normal 5 4 3 3" xfId="823"/>
    <cellStyle name="Normal 5 4 3 3 2" xfId="1869"/>
    <cellStyle name="Normal 5 4 3 4" xfId="552"/>
    <cellStyle name="Normal 5 4 3 4 2" xfId="1603"/>
    <cellStyle name="Normal 5 4 3 5" xfId="1355"/>
    <cellStyle name="Normal 5 4 4" xfId="965"/>
    <cellStyle name="Normal 5 4 4 2" xfId="2011"/>
    <cellStyle name="Normal 5 4 5" xfId="699"/>
    <cellStyle name="Normal 5 4 5 2" xfId="1745"/>
    <cellStyle name="Normal 5 4 6" xfId="428"/>
    <cellStyle name="Normal 5 4 6 2" xfId="1479"/>
    <cellStyle name="Normal 5 4 7" xfId="1231"/>
    <cellStyle name="Normal 5 5" xfId="155"/>
    <cellStyle name="Normal 5 5 2" xfId="309"/>
    <cellStyle name="Normal 5 5 2 2" xfId="1094"/>
    <cellStyle name="Normal 5 5 2 2 2" xfId="2140"/>
    <cellStyle name="Normal 5 5 2 3" xfId="828"/>
    <cellStyle name="Normal 5 5 2 3 2" xfId="1874"/>
    <cellStyle name="Normal 5 5 2 4" xfId="557"/>
    <cellStyle name="Normal 5 5 2 4 2" xfId="1608"/>
    <cellStyle name="Normal 5 5 2 5" xfId="1360"/>
    <cellStyle name="Normal 5 5 3" xfId="970"/>
    <cellStyle name="Normal 5 5 3 2" xfId="2016"/>
    <cellStyle name="Normal 5 5 4" xfId="704"/>
    <cellStyle name="Normal 5 5 4 2" xfId="1750"/>
    <cellStyle name="Normal 5 5 5" xfId="433"/>
    <cellStyle name="Normal 5 5 5 2" xfId="1484"/>
    <cellStyle name="Normal 5 5 6" xfId="1236"/>
    <cellStyle name="Normal 5 6" xfId="262"/>
    <cellStyle name="Normal 5 6 2" xfId="1047"/>
    <cellStyle name="Normal 5 6 2 2" xfId="2093"/>
    <cellStyle name="Normal 5 6 3" xfId="781"/>
    <cellStyle name="Normal 5 6 3 2" xfId="1827"/>
    <cellStyle name="Normal 5 6 4" xfId="510"/>
    <cellStyle name="Normal 5 6 4 2" xfId="1561"/>
    <cellStyle name="Normal 5 6 5" xfId="1313"/>
    <cellStyle name="Normal 5 7" xfId="654"/>
    <cellStyle name="Normal 5 8" xfId="923"/>
    <cellStyle name="Normal 5 8 2" xfId="1969"/>
    <cellStyle name="Normal 5 9" xfId="657"/>
    <cellStyle name="Normal 5 9 2" xfId="1703"/>
    <cellStyle name="Normal 6" xfId="14"/>
    <cellStyle name="Normal 6 10" xfId="388"/>
    <cellStyle name="Normal 6 10 2" xfId="1439"/>
    <cellStyle name="Normal 6 11" xfId="1191"/>
    <cellStyle name="Normal 6 2" xfId="15"/>
    <cellStyle name="Normal 6 2 2" xfId="148"/>
    <cellStyle name="Normal 6 2 3" xfId="158"/>
    <cellStyle name="Normal 6 2 3 2" xfId="312"/>
    <cellStyle name="Normal 6 2 3 2 2" xfId="1097"/>
    <cellStyle name="Normal 6 2 3 2 2 2" xfId="2143"/>
    <cellStyle name="Normal 6 2 3 2 3" xfId="831"/>
    <cellStyle name="Normal 6 2 3 2 3 2" xfId="1877"/>
    <cellStyle name="Normal 6 2 3 2 4" xfId="560"/>
    <cellStyle name="Normal 6 2 3 2 4 2" xfId="1611"/>
    <cellStyle name="Normal 6 2 3 2 5" xfId="1363"/>
    <cellStyle name="Normal 6 2 3 3" xfId="973"/>
    <cellStyle name="Normal 6 2 3 3 2" xfId="2019"/>
    <cellStyle name="Normal 6 2 3 4" xfId="707"/>
    <cellStyle name="Normal 6 2 3 4 2" xfId="1753"/>
    <cellStyle name="Normal 6 2 3 5" xfId="436"/>
    <cellStyle name="Normal 6 2 3 5 2" xfId="1487"/>
    <cellStyle name="Normal 6 2 3 6" xfId="1239"/>
    <cellStyle name="Normal 6 2 4" xfId="265"/>
    <cellStyle name="Normal 6 2 4 2" xfId="1050"/>
    <cellStyle name="Normal 6 2 4 2 2" xfId="2096"/>
    <cellStyle name="Normal 6 2 4 3" xfId="784"/>
    <cellStyle name="Normal 6 2 4 3 2" xfId="1830"/>
    <cellStyle name="Normal 6 2 4 4" xfId="513"/>
    <cellStyle name="Normal 6 2 4 4 2" xfId="1564"/>
    <cellStyle name="Normal 6 2 4 5" xfId="1316"/>
    <cellStyle name="Normal 6 2 5" xfId="926"/>
    <cellStyle name="Normal 6 2 5 2" xfId="1972"/>
    <cellStyle name="Normal 6 2 6" xfId="660"/>
    <cellStyle name="Normal 6 2 6 2" xfId="1706"/>
    <cellStyle name="Normal 6 2 7" xfId="389"/>
    <cellStyle name="Normal 6 2 7 2" xfId="1440"/>
    <cellStyle name="Normal 6 2 8" xfId="1192"/>
    <cellStyle name="Normal 6 3" xfId="110"/>
    <cellStyle name="Normal 6 4" xfId="147"/>
    <cellStyle name="Normal 6 5" xfId="157"/>
    <cellStyle name="Normal 6 5 2" xfId="311"/>
    <cellStyle name="Normal 6 5 2 2" xfId="1096"/>
    <cellStyle name="Normal 6 5 2 2 2" xfId="2142"/>
    <cellStyle name="Normal 6 5 2 3" xfId="830"/>
    <cellStyle name="Normal 6 5 2 3 2" xfId="1876"/>
    <cellStyle name="Normal 6 5 2 4" xfId="559"/>
    <cellStyle name="Normal 6 5 2 4 2" xfId="1610"/>
    <cellStyle name="Normal 6 5 2 5" xfId="1362"/>
    <cellStyle name="Normal 6 5 3" xfId="972"/>
    <cellStyle name="Normal 6 5 3 2" xfId="2018"/>
    <cellStyle name="Normal 6 5 4" xfId="706"/>
    <cellStyle name="Normal 6 5 4 2" xfId="1752"/>
    <cellStyle name="Normal 6 5 5" xfId="435"/>
    <cellStyle name="Normal 6 5 5 2" xfId="1486"/>
    <cellStyle name="Normal 6 5 6" xfId="1238"/>
    <cellStyle name="Normal 6 6" xfId="246"/>
    <cellStyle name="Normal 6 6 2" xfId="370"/>
    <cellStyle name="Normal 6 6 2 2" xfId="1155"/>
    <cellStyle name="Normal 6 6 2 2 2" xfId="2201"/>
    <cellStyle name="Normal 6 6 2 3" xfId="889"/>
    <cellStyle name="Normal 6 6 2 3 2" xfId="1935"/>
    <cellStyle name="Normal 6 6 2 4" xfId="618"/>
    <cellStyle name="Normal 6 6 2 4 2" xfId="1669"/>
    <cellStyle name="Normal 6 6 2 5" xfId="1421"/>
    <cellStyle name="Normal 6 6 3" xfId="1031"/>
    <cellStyle name="Normal 6 6 3 2" xfId="2077"/>
    <cellStyle name="Normal 6 6 4" xfId="765"/>
    <cellStyle name="Normal 6 6 4 2" xfId="1811"/>
    <cellStyle name="Normal 6 6 5" xfId="494"/>
    <cellStyle name="Normal 6 6 5 2" xfId="1545"/>
    <cellStyle name="Normal 6 6 6" xfId="1297"/>
    <cellStyle name="Normal 6 7" xfId="264"/>
    <cellStyle name="Normal 6 7 2" xfId="1049"/>
    <cellStyle name="Normal 6 7 2 2" xfId="2095"/>
    <cellStyle name="Normal 6 7 3" xfId="783"/>
    <cellStyle name="Normal 6 7 3 2" xfId="1829"/>
    <cellStyle name="Normal 6 7 4" xfId="512"/>
    <cellStyle name="Normal 6 7 4 2" xfId="1563"/>
    <cellStyle name="Normal 6 7 5" xfId="1315"/>
    <cellStyle name="Normal 6 8" xfId="925"/>
    <cellStyle name="Normal 6 8 2" xfId="1971"/>
    <cellStyle name="Normal 6 9" xfId="659"/>
    <cellStyle name="Normal 6 9 2" xfId="1705"/>
    <cellStyle name="Normal 7" xfId="111"/>
    <cellStyle name="Normal 7 2" xfId="112"/>
    <cellStyle name="Normal 8" xfId="113"/>
    <cellStyle name="Normal 9" xfId="114"/>
    <cellStyle name="Normal_healthcare edit.xls" xfId="153"/>
    <cellStyle name="Normal_office as built edit.xls" xfId="2235"/>
    <cellStyle name="Note 2" xfId="115"/>
    <cellStyle name="Note 2 2" xfId="116"/>
    <cellStyle name="Note 2 2 2" xfId="179"/>
    <cellStyle name="Note 2 2 2 2" xfId="333"/>
    <cellStyle name="Note 2 2 2 2 2" xfId="1118"/>
    <cellStyle name="Note 2 2 2 2 2 2" xfId="2164"/>
    <cellStyle name="Note 2 2 2 2 3" xfId="852"/>
    <cellStyle name="Note 2 2 2 2 3 2" xfId="1898"/>
    <cellStyle name="Note 2 2 2 2 4" xfId="581"/>
    <cellStyle name="Note 2 2 2 2 4 2" xfId="1632"/>
    <cellStyle name="Note 2 2 2 2 5" xfId="1384"/>
    <cellStyle name="Note 2 2 2 3" xfId="994"/>
    <cellStyle name="Note 2 2 2 3 2" xfId="2040"/>
    <cellStyle name="Note 2 2 2 4" xfId="728"/>
    <cellStyle name="Note 2 2 2 4 2" xfId="1774"/>
    <cellStyle name="Note 2 2 2 5" xfId="457"/>
    <cellStyle name="Note 2 2 2 5 2" xfId="1508"/>
    <cellStyle name="Note 2 2 2 6" xfId="1260"/>
    <cellStyle name="Note 2 2 3" xfId="286"/>
    <cellStyle name="Note 2 2 3 2" xfId="1071"/>
    <cellStyle name="Note 2 2 3 2 2" xfId="2117"/>
    <cellStyle name="Note 2 2 3 3" xfId="805"/>
    <cellStyle name="Note 2 2 3 3 2" xfId="1851"/>
    <cellStyle name="Note 2 2 3 4" xfId="534"/>
    <cellStyle name="Note 2 2 3 4 2" xfId="1585"/>
    <cellStyle name="Note 2 2 3 5" xfId="1337"/>
    <cellStyle name="Note 2 2 4" xfId="947"/>
    <cellStyle name="Note 2 2 4 2" xfId="1993"/>
    <cellStyle name="Note 2 2 5" xfId="681"/>
    <cellStyle name="Note 2 2 5 2" xfId="1727"/>
    <cellStyle name="Note 2 2 6" xfId="410"/>
    <cellStyle name="Note 2 2 6 2" xfId="1461"/>
    <cellStyle name="Note 2 2 7" xfId="1213"/>
    <cellStyle name="Note 2 3" xfId="117"/>
    <cellStyle name="Note 2 3 2" xfId="180"/>
    <cellStyle name="Note 2 3 2 2" xfId="334"/>
    <cellStyle name="Note 2 3 2 2 2" xfId="1119"/>
    <cellStyle name="Note 2 3 2 2 2 2" xfId="2165"/>
    <cellStyle name="Note 2 3 2 2 3" xfId="853"/>
    <cellStyle name="Note 2 3 2 2 3 2" xfId="1899"/>
    <cellStyle name="Note 2 3 2 2 4" xfId="582"/>
    <cellStyle name="Note 2 3 2 2 4 2" xfId="1633"/>
    <cellStyle name="Note 2 3 2 2 5" xfId="1385"/>
    <cellStyle name="Note 2 3 2 3" xfId="995"/>
    <cellStyle name="Note 2 3 2 3 2" xfId="2041"/>
    <cellStyle name="Note 2 3 2 4" xfId="729"/>
    <cellStyle name="Note 2 3 2 4 2" xfId="1775"/>
    <cellStyle name="Note 2 3 2 5" xfId="458"/>
    <cellStyle name="Note 2 3 2 5 2" xfId="1509"/>
    <cellStyle name="Note 2 3 2 6" xfId="1261"/>
    <cellStyle name="Note 2 3 3" xfId="287"/>
    <cellStyle name="Note 2 3 3 2" xfId="1072"/>
    <cellStyle name="Note 2 3 3 2 2" xfId="2118"/>
    <cellStyle name="Note 2 3 3 3" xfId="806"/>
    <cellStyle name="Note 2 3 3 3 2" xfId="1852"/>
    <cellStyle name="Note 2 3 3 4" xfId="535"/>
    <cellStyle name="Note 2 3 3 4 2" xfId="1586"/>
    <cellStyle name="Note 2 3 3 5" xfId="1338"/>
    <cellStyle name="Note 2 3 4" xfId="948"/>
    <cellStyle name="Note 2 3 4 2" xfId="1994"/>
    <cellStyle name="Note 2 3 5" xfId="682"/>
    <cellStyle name="Note 2 3 5 2" xfId="1728"/>
    <cellStyle name="Note 2 3 6" xfId="411"/>
    <cellStyle name="Note 2 3 6 2" xfId="1462"/>
    <cellStyle name="Note 2 3 7" xfId="1214"/>
    <cellStyle name="Note 2 4" xfId="118"/>
    <cellStyle name="Note 2 4 2" xfId="181"/>
    <cellStyle name="Note 2 4 2 2" xfId="335"/>
    <cellStyle name="Note 2 4 2 2 2" xfId="1120"/>
    <cellStyle name="Note 2 4 2 2 2 2" xfId="2166"/>
    <cellStyle name="Note 2 4 2 2 3" xfId="854"/>
    <cellStyle name="Note 2 4 2 2 3 2" xfId="1900"/>
    <cellStyle name="Note 2 4 2 2 4" xfId="583"/>
    <cellStyle name="Note 2 4 2 2 4 2" xfId="1634"/>
    <cellStyle name="Note 2 4 2 2 5" xfId="1386"/>
    <cellStyle name="Note 2 4 2 3" xfId="996"/>
    <cellStyle name="Note 2 4 2 3 2" xfId="2042"/>
    <cellStyle name="Note 2 4 2 4" xfId="730"/>
    <cellStyle name="Note 2 4 2 4 2" xfId="1776"/>
    <cellStyle name="Note 2 4 2 5" xfId="459"/>
    <cellStyle name="Note 2 4 2 5 2" xfId="1510"/>
    <cellStyle name="Note 2 4 2 6" xfId="1262"/>
    <cellStyle name="Note 2 4 3" xfId="288"/>
    <cellStyle name="Note 2 4 3 2" xfId="1073"/>
    <cellStyle name="Note 2 4 3 2 2" xfId="2119"/>
    <cellStyle name="Note 2 4 3 3" xfId="807"/>
    <cellStyle name="Note 2 4 3 3 2" xfId="1853"/>
    <cellStyle name="Note 2 4 3 4" xfId="536"/>
    <cellStyle name="Note 2 4 3 4 2" xfId="1587"/>
    <cellStyle name="Note 2 4 3 5" xfId="1339"/>
    <cellStyle name="Note 2 4 4" xfId="949"/>
    <cellStyle name="Note 2 4 4 2" xfId="1995"/>
    <cellStyle name="Note 2 4 5" xfId="683"/>
    <cellStyle name="Note 2 4 5 2" xfId="1729"/>
    <cellStyle name="Note 2 4 6" xfId="412"/>
    <cellStyle name="Note 2 4 6 2" xfId="1463"/>
    <cellStyle name="Note 2 4 7" xfId="1215"/>
    <cellStyle name="Note 3" xfId="119"/>
    <cellStyle name="Note 3 2" xfId="182"/>
    <cellStyle name="Note 3 2 2" xfId="336"/>
    <cellStyle name="Note 3 2 2 2" xfId="1121"/>
    <cellStyle name="Note 3 2 2 2 2" xfId="2167"/>
    <cellStyle name="Note 3 2 2 3" xfId="855"/>
    <cellStyle name="Note 3 2 2 3 2" xfId="1901"/>
    <cellStyle name="Note 3 2 2 4" xfId="584"/>
    <cellStyle name="Note 3 2 2 4 2" xfId="1635"/>
    <cellStyle name="Note 3 2 2 5" xfId="1387"/>
    <cellStyle name="Note 3 2 3" xfId="997"/>
    <cellStyle name="Note 3 2 3 2" xfId="2043"/>
    <cellStyle name="Note 3 2 4" xfId="731"/>
    <cellStyle name="Note 3 2 4 2" xfId="1777"/>
    <cellStyle name="Note 3 2 5" xfId="460"/>
    <cellStyle name="Note 3 2 5 2" xfId="1511"/>
    <cellStyle name="Note 3 2 6" xfId="1263"/>
    <cellStyle name="Note 3 3" xfId="289"/>
    <cellStyle name="Note 3 3 2" xfId="1074"/>
    <cellStyle name="Note 3 3 2 2" xfId="2120"/>
    <cellStyle name="Note 3 3 3" xfId="808"/>
    <cellStyle name="Note 3 3 3 2" xfId="1854"/>
    <cellStyle name="Note 3 3 4" xfId="537"/>
    <cellStyle name="Note 3 3 4 2" xfId="1588"/>
    <cellStyle name="Note 3 3 5" xfId="1340"/>
    <cellStyle name="Note 3 4" xfId="950"/>
    <cellStyle name="Note 3 4 2" xfId="1996"/>
    <cellStyle name="Note 3 5" xfId="684"/>
    <cellStyle name="Note 3 5 2" xfId="1730"/>
    <cellStyle name="Note 3 6" xfId="413"/>
    <cellStyle name="Note 3 6 2" xfId="1464"/>
    <cellStyle name="Note 3 7" xfId="1216"/>
    <cellStyle name="Note 4" xfId="120"/>
    <cellStyle name="Note 4 2" xfId="183"/>
    <cellStyle name="Note 4 2 2" xfId="337"/>
    <cellStyle name="Note 4 2 2 2" xfId="1122"/>
    <cellStyle name="Note 4 2 2 2 2" xfId="2168"/>
    <cellStyle name="Note 4 2 2 3" xfId="856"/>
    <cellStyle name="Note 4 2 2 3 2" xfId="1902"/>
    <cellStyle name="Note 4 2 2 4" xfId="585"/>
    <cellStyle name="Note 4 2 2 4 2" xfId="1636"/>
    <cellStyle name="Note 4 2 2 5" xfId="1388"/>
    <cellStyle name="Note 4 2 3" xfId="998"/>
    <cellStyle name="Note 4 2 3 2" xfId="2044"/>
    <cellStyle name="Note 4 2 4" xfId="732"/>
    <cellStyle name="Note 4 2 4 2" xfId="1778"/>
    <cellStyle name="Note 4 2 5" xfId="461"/>
    <cellStyle name="Note 4 2 5 2" xfId="1512"/>
    <cellStyle name="Note 4 2 6" xfId="1264"/>
    <cellStyle name="Note 4 3" xfId="290"/>
    <cellStyle name="Note 4 3 2" xfId="1075"/>
    <cellStyle name="Note 4 3 2 2" xfId="2121"/>
    <cellStyle name="Note 4 3 3" xfId="809"/>
    <cellStyle name="Note 4 3 3 2" xfId="1855"/>
    <cellStyle name="Note 4 3 4" xfId="538"/>
    <cellStyle name="Note 4 3 4 2" xfId="1589"/>
    <cellStyle name="Note 4 3 5" xfId="1341"/>
    <cellStyle name="Note 4 4" xfId="951"/>
    <cellStyle name="Note 4 4 2" xfId="1997"/>
    <cellStyle name="Note 4 5" xfId="685"/>
    <cellStyle name="Note 4 5 2" xfId="1731"/>
    <cellStyle name="Note 4 6" xfId="414"/>
    <cellStyle name="Note 4 6 2" xfId="1465"/>
    <cellStyle name="Note 4 7" xfId="1217"/>
    <cellStyle name="Note 5" xfId="121"/>
    <cellStyle name="Note 5 2" xfId="184"/>
    <cellStyle name="Note 5 2 2" xfId="338"/>
    <cellStyle name="Note 5 2 2 2" xfId="1123"/>
    <cellStyle name="Note 5 2 2 2 2" xfId="2169"/>
    <cellStyle name="Note 5 2 2 3" xfId="857"/>
    <cellStyle name="Note 5 2 2 3 2" xfId="1903"/>
    <cellStyle name="Note 5 2 2 4" xfId="586"/>
    <cellStyle name="Note 5 2 2 4 2" xfId="1637"/>
    <cellStyle name="Note 5 2 2 5" xfId="1389"/>
    <cellStyle name="Note 5 2 3" xfId="999"/>
    <cellStyle name="Note 5 2 3 2" xfId="2045"/>
    <cellStyle name="Note 5 2 4" xfId="733"/>
    <cellStyle name="Note 5 2 4 2" xfId="1779"/>
    <cellStyle name="Note 5 2 5" xfId="462"/>
    <cellStyle name="Note 5 2 5 2" xfId="1513"/>
    <cellStyle name="Note 5 2 6" xfId="1265"/>
    <cellStyle name="Note 5 3" xfId="291"/>
    <cellStyle name="Note 5 3 2" xfId="1076"/>
    <cellStyle name="Note 5 3 2 2" xfId="2122"/>
    <cellStyle name="Note 5 3 3" xfId="810"/>
    <cellStyle name="Note 5 3 3 2" xfId="1856"/>
    <cellStyle name="Note 5 3 4" xfId="539"/>
    <cellStyle name="Note 5 3 4 2" xfId="1590"/>
    <cellStyle name="Note 5 3 5" xfId="1342"/>
    <cellStyle name="Note 5 4" xfId="952"/>
    <cellStyle name="Note 5 4 2" xfId="1998"/>
    <cellStyle name="Note 5 5" xfId="686"/>
    <cellStyle name="Note 5 5 2" xfId="1732"/>
    <cellStyle name="Note 5 6" xfId="415"/>
    <cellStyle name="Note 5 6 2" xfId="1466"/>
    <cellStyle name="Note 5 7" xfId="1218"/>
    <cellStyle name="Note 6" xfId="242"/>
    <cellStyle name="Note 6 2" xfId="368"/>
    <cellStyle name="Note 6 2 2" xfId="1153"/>
    <cellStyle name="Note 6 2 2 2" xfId="2199"/>
    <cellStyle name="Note 6 2 3" xfId="887"/>
    <cellStyle name="Note 6 2 3 2" xfId="1933"/>
    <cellStyle name="Note 6 2 4" xfId="616"/>
    <cellStyle name="Note 6 2 4 2" xfId="1667"/>
    <cellStyle name="Note 6 2 5" xfId="1419"/>
    <cellStyle name="Note 6 3" xfId="1029"/>
    <cellStyle name="Note 6 3 2" xfId="2075"/>
    <cellStyle name="Note 6 4" xfId="763"/>
    <cellStyle name="Note 6 4 2" xfId="1809"/>
    <cellStyle name="Note 6 5" xfId="492"/>
    <cellStyle name="Note 6 5 2" xfId="1543"/>
    <cellStyle name="Note 6 6" xfId="1295"/>
    <cellStyle name="Note 7" xfId="248"/>
    <cellStyle name="Note 7 2" xfId="372"/>
    <cellStyle name="Note 7 2 2" xfId="1157"/>
    <cellStyle name="Note 7 2 2 2" xfId="2203"/>
    <cellStyle name="Note 7 2 3" xfId="891"/>
    <cellStyle name="Note 7 2 3 2" xfId="1937"/>
    <cellStyle name="Note 7 2 4" xfId="620"/>
    <cellStyle name="Note 7 2 4 2" xfId="1671"/>
    <cellStyle name="Note 7 2 5" xfId="1423"/>
    <cellStyle name="Note 7 3" xfId="1033"/>
    <cellStyle name="Note 7 3 2" xfId="2079"/>
    <cellStyle name="Note 7 4" xfId="767"/>
    <cellStyle name="Note 7 4 2" xfId="1813"/>
    <cellStyle name="Note 7 5" xfId="496"/>
    <cellStyle name="Note 7 5 2" xfId="1547"/>
    <cellStyle name="Note 7 6" xfId="1299"/>
    <cellStyle name="Note 8" xfId="634"/>
    <cellStyle name="Note 8 2" xfId="1171"/>
    <cellStyle name="Note 8 2 2" xfId="2217"/>
    <cellStyle name="Note 8 3" xfId="905"/>
    <cellStyle name="Note 8 3 2" xfId="1951"/>
    <cellStyle name="Note 8 4" xfId="1685"/>
    <cellStyle name="Output" xfId="210" builtinId="21" customBuiltin="1"/>
    <cellStyle name="Output 2" xfId="122"/>
    <cellStyle name="Percent" xfId="243" builtinId="5"/>
    <cellStyle name="Percent 2" xfId="16"/>
    <cellStyle name="Percent 2 2" xfId="123"/>
    <cellStyle name="Percent 2 3" xfId="245"/>
    <cellStyle name="Percent 3" xfId="124"/>
    <cellStyle name="Percent 3 2" xfId="125"/>
    <cellStyle name="Percent 3 2 2" xfId="185"/>
    <cellStyle name="Percent 3 2 2 2" xfId="339"/>
    <cellStyle name="Percent 3 2 2 2 2" xfId="1124"/>
    <cellStyle name="Percent 3 2 2 2 2 2" xfId="2170"/>
    <cellStyle name="Percent 3 2 2 2 3" xfId="858"/>
    <cellStyle name="Percent 3 2 2 2 3 2" xfId="1904"/>
    <cellStyle name="Percent 3 2 2 2 4" xfId="587"/>
    <cellStyle name="Percent 3 2 2 2 4 2" xfId="1638"/>
    <cellStyle name="Percent 3 2 2 2 5" xfId="1390"/>
    <cellStyle name="Percent 3 2 2 3" xfId="1000"/>
    <cellStyle name="Percent 3 2 2 3 2" xfId="2046"/>
    <cellStyle name="Percent 3 2 2 4" xfId="734"/>
    <cellStyle name="Percent 3 2 2 4 2" xfId="1780"/>
    <cellStyle name="Percent 3 2 2 5" xfId="463"/>
    <cellStyle name="Percent 3 2 2 5 2" xfId="1514"/>
    <cellStyle name="Percent 3 2 2 6" xfId="1266"/>
    <cellStyle name="Percent 3 2 3" xfId="292"/>
    <cellStyle name="Percent 3 2 3 2" xfId="1077"/>
    <cellStyle name="Percent 3 2 3 2 2" xfId="2123"/>
    <cellStyle name="Percent 3 2 3 3" xfId="811"/>
    <cellStyle name="Percent 3 2 3 3 2" xfId="1857"/>
    <cellStyle name="Percent 3 2 3 4" xfId="540"/>
    <cellStyle name="Percent 3 2 3 4 2" xfId="1591"/>
    <cellStyle name="Percent 3 2 3 5" xfId="1343"/>
    <cellStyle name="Percent 3 2 4" xfId="953"/>
    <cellStyle name="Percent 3 2 4 2" xfId="1999"/>
    <cellStyle name="Percent 3 2 5" xfId="687"/>
    <cellStyle name="Percent 3 2 5 2" xfId="1733"/>
    <cellStyle name="Percent 3 2 6" xfId="416"/>
    <cellStyle name="Percent 3 2 6 2" xfId="1467"/>
    <cellStyle name="Percent 3 2 7" xfId="1219"/>
    <cellStyle name="Percent 3 3" xfId="149"/>
    <cellStyle name="Percent 3 3 2" xfId="199"/>
    <cellStyle name="Percent 3 3 2 2" xfId="353"/>
    <cellStyle name="Percent 3 3 2 2 2" xfId="1138"/>
    <cellStyle name="Percent 3 3 2 2 2 2" xfId="2184"/>
    <cellStyle name="Percent 3 3 2 2 3" xfId="872"/>
    <cellStyle name="Percent 3 3 2 2 3 2" xfId="1918"/>
    <cellStyle name="Percent 3 3 2 2 4" xfId="601"/>
    <cellStyle name="Percent 3 3 2 2 4 2" xfId="1652"/>
    <cellStyle name="Percent 3 3 2 2 5" xfId="1404"/>
    <cellStyle name="Percent 3 3 2 3" xfId="1014"/>
    <cellStyle name="Percent 3 3 2 3 2" xfId="2060"/>
    <cellStyle name="Percent 3 3 2 4" xfId="748"/>
    <cellStyle name="Percent 3 3 2 4 2" xfId="1794"/>
    <cellStyle name="Percent 3 3 2 5" xfId="477"/>
    <cellStyle name="Percent 3 3 2 5 2" xfId="1528"/>
    <cellStyle name="Percent 3 3 2 6" xfId="1280"/>
    <cellStyle name="Percent 3 3 3" xfId="306"/>
    <cellStyle name="Percent 3 3 3 2" xfId="1091"/>
    <cellStyle name="Percent 3 3 3 2 2" xfId="2137"/>
    <cellStyle name="Percent 3 3 3 3" xfId="825"/>
    <cellStyle name="Percent 3 3 3 3 2" xfId="1871"/>
    <cellStyle name="Percent 3 3 3 4" xfId="554"/>
    <cellStyle name="Percent 3 3 3 4 2" xfId="1605"/>
    <cellStyle name="Percent 3 3 3 5" xfId="1357"/>
    <cellStyle name="Percent 3 3 4" xfId="967"/>
    <cellStyle name="Percent 3 3 4 2" xfId="2013"/>
    <cellStyle name="Percent 3 3 5" xfId="701"/>
    <cellStyle name="Percent 3 3 5 2" xfId="1747"/>
    <cellStyle name="Percent 3 3 6" xfId="430"/>
    <cellStyle name="Percent 3 3 6 2" xfId="1481"/>
    <cellStyle name="Percent 3 3 7" xfId="1233"/>
    <cellStyle name="Percent 4" xfId="126"/>
    <cellStyle name="Percent 5" xfId="127"/>
    <cellStyle name="Percent 5 2" xfId="186"/>
    <cellStyle name="Percent 5 2 2" xfId="340"/>
    <cellStyle name="Percent 5 2 2 2" xfId="1125"/>
    <cellStyle name="Percent 5 2 2 2 2" xfId="2171"/>
    <cellStyle name="Percent 5 2 2 3" xfId="859"/>
    <cellStyle name="Percent 5 2 2 3 2" xfId="1905"/>
    <cellStyle name="Percent 5 2 2 4" xfId="588"/>
    <cellStyle name="Percent 5 2 2 4 2" xfId="1639"/>
    <cellStyle name="Percent 5 2 2 5" xfId="1391"/>
    <cellStyle name="Percent 5 2 3" xfId="1001"/>
    <cellStyle name="Percent 5 2 3 2" xfId="2047"/>
    <cellStyle name="Percent 5 2 4" xfId="735"/>
    <cellStyle name="Percent 5 2 4 2" xfId="1781"/>
    <cellStyle name="Percent 5 2 5" xfId="464"/>
    <cellStyle name="Percent 5 2 5 2" xfId="1515"/>
    <cellStyle name="Percent 5 2 6" xfId="1267"/>
    <cellStyle name="Percent 5 3" xfId="293"/>
    <cellStyle name="Percent 5 3 2" xfId="1078"/>
    <cellStyle name="Percent 5 3 2 2" xfId="2124"/>
    <cellStyle name="Percent 5 3 3" xfId="812"/>
    <cellStyle name="Percent 5 3 3 2" xfId="1858"/>
    <cellStyle name="Percent 5 3 4" xfId="541"/>
    <cellStyle name="Percent 5 3 4 2" xfId="1592"/>
    <cellStyle name="Percent 5 3 5" xfId="1344"/>
    <cellStyle name="Percent 5 4" xfId="954"/>
    <cellStyle name="Percent 5 4 2" xfId="2000"/>
    <cellStyle name="Percent 5 5" xfId="688"/>
    <cellStyle name="Percent 5 5 2" xfId="1734"/>
    <cellStyle name="Percent 5 6" xfId="417"/>
    <cellStyle name="Percent 5 6 2" xfId="1468"/>
    <cellStyle name="Percent 5 7" xfId="1220"/>
    <cellStyle name="Percent 6" xfId="652"/>
    <cellStyle name="Percent 6 2" xfId="1186"/>
    <cellStyle name="Percent 6 2 2" xfId="2232"/>
    <cellStyle name="Percent 6 3" xfId="920"/>
    <cellStyle name="Percent 6 3 2" xfId="1966"/>
    <cellStyle name="Percent 6 4" xfId="1700"/>
    <cellStyle name="Style 1" xfId="128"/>
    <cellStyle name="Style 1 2" xfId="650"/>
    <cellStyle name="Title" xfId="201" builtinId="15" customBuiltin="1"/>
    <cellStyle name="Title 2" xfId="129"/>
    <cellStyle name="Total" xfId="216" builtinId="25" customBuiltin="1"/>
    <cellStyle name="Total 2" xfId="130"/>
    <cellStyle name="Warning Text" xfId="214" builtinId="11" customBuiltin="1"/>
    <cellStyle name="Warning Text 2" xfId="131"/>
  </cellStyles>
  <dxfs count="1">
    <dxf>
      <font>
        <condense val="0"/>
        <extend val="0"/>
        <color rgb="FF9C0006"/>
      </font>
      <fill>
        <patternFill>
          <bgColor rgb="FFFFC7CE"/>
        </patternFill>
      </fill>
    </dxf>
  </dxfs>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0</xdr:colOff>
      <xdr:row>23</xdr:row>
      <xdr:rowOff>0</xdr:rowOff>
    </xdr:to>
    <xdr:sp macro="" textlink="">
      <xdr:nvSpPr>
        <xdr:cNvPr id="3" name="TextBox 2"/>
        <xdr:cNvSpPr txBox="1"/>
      </xdr:nvSpPr>
      <xdr:spPr>
        <a:xfrm>
          <a:off x="0" y="2390775"/>
          <a:ext cx="11582400" cy="307657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900">
              <a:solidFill>
                <a:sysClr val="windowText" lastClr="000000"/>
              </a:solidFill>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r>
            <a:rPr lang="en-AU" sz="900">
              <a:solidFill>
                <a:sysClr val="windowText" lastClr="000000"/>
              </a:solidFill>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r>
            <a:rPr lang="en-AU" sz="900">
              <a:solidFill>
                <a:sysClr val="windowText" lastClr="000000"/>
              </a:solidFill>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r>
            <a:rPr lang="en-AU" sz="900">
              <a:solidFill>
                <a:sysClr val="windowText" lastClr="000000"/>
              </a:solidFill>
            </a:rPr>
            <a:t>Green Star and Green Star – Performance are no substitute for professional advice. You should seek your own professional and other appropriate advice on the matters addressed by them.</a:t>
          </a:r>
        </a:p>
        <a:p>
          <a:r>
            <a:rPr lang="en-AU" sz="900">
              <a:solidFill>
                <a:sysClr val="windowText" lastClr="000000"/>
              </a:solidFill>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r>
            <a:rPr lang="en-AU" sz="900">
              <a:solidFill>
                <a:sysClr val="windowText" lastClr="000000"/>
              </a:solidFill>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r>
            <a:rPr lang="en-AU" sz="900">
              <a:solidFill>
                <a:sysClr val="windowText" lastClr="000000"/>
              </a:solidFill>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r>
            <a:rPr lang="en-AU" sz="900">
              <a:solidFill>
                <a:sysClr val="windowText" lastClr="000000"/>
              </a:solidFill>
            </a:rPr>
            <a:t>You are only authorised to proceed to use Green Star and Green Star – Performance on this basis.</a:t>
          </a:r>
        </a:p>
        <a:p>
          <a:r>
            <a:rPr lang="en-AU" sz="900">
              <a:solidFill>
                <a:sysClr val="windowText" lastClr="000000"/>
              </a:solidFill>
            </a:rPr>
            <a:t>All rights reserved.</a:t>
          </a:r>
        </a:p>
      </xdr:txBody>
    </xdr:sp>
    <xdr:clientData/>
  </xdr:twoCellAnchor>
  <xdr:twoCellAnchor editAs="oneCell">
    <xdr:from>
      <xdr:col>0</xdr:col>
      <xdr:colOff>0</xdr:colOff>
      <xdr:row>0</xdr:row>
      <xdr:rowOff>0</xdr:rowOff>
    </xdr:from>
    <xdr:to>
      <xdr:col>16</xdr:col>
      <xdr:colOff>304800</xdr:colOff>
      <xdr:row>1</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2514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0</xdr:colOff>
      <xdr:row>0</xdr:row>
      <xdr:rowOff>1060704</xdr:rowOff>
    </xdr:to>
    <xdr:pic>
      <xdr:nvPicPr>
        <xdr:cNvPr id="3" name="Picture 2" descr="Rating-tool-header_No-name_revised.jpg"/>
        <xdr:cNvPicPr>
          <a:picLocks noChangeAspect="1"/>
        </xdr:cNvPicPr>
      </xdr:nvPicPr>
      <xdr:blipFill>
        <a:blip xmlns:r="http://schemas.openxmlformats.org/officeDocument/2006/relationships" r:embed="rId1" cstate="print"/>
        <a:stretch>
          <a:fillRect/>
        </a:stretch>
      </xdr:blipFill>
      <xdr:spPr>
        <a:xfrm>
          <a:off x="381000" y="0"/>
          <a:ext cx="7315200" cy="1060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twoCellAnchor editAs="oneCell">
    <xdr:from>
      <xdr:col>1</xdr:col>
      <xdr:colOff>0</xdr:colOff>
      <xdr:row>0</xdr:row>
      <xdr:rowOff>0</xdr:rowOff>
    </xdr:from>
    <xdr:to>
      <xdr:col>3</xdr:col>
      <xdr:colOff>2324100</xdr:colOff>
      <xdr:row>1</xdr:row>
      <xdr:rowOff>3429</xdr:rowOff>
    </xdr:to>
    <xdr:pic>
      <xdr:nvPicPr>
        <xdr:cNvPr id="5" name="Picture 4" descr="Rating-tool-header_No-name_revised.jpg"/>
        <xdr:cNvPicPr>
          <a:picLocks noChangeAspect="1"/>
        </xdr:cNvPicPr>
      </xdr:nvPicPr>
      <xdr:blipFill>
        <a:blip xmlns:r="http://schemas.openxmlformats.org/officeDocument/2006/relationships" r:embed="rId2" cstate="print"/>
        <a:stretch>
          <a:fillRect/>
        </a:stretch>
      </xdr:blipFill>
      <xdr:spPr>
        <a:xfrm>
          <a:off x="285750" y="0"/>
          <a:ext cx="7315200" cy="1060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4038600</xdr:colOff>
      <xdr:row>1</xdr:row>
      <xdr:rowOff>203454</xdr:rowOff>
    </xdr:to>
    <xdr:pic>
      <xdr:nvPicPr>
        <xdr:cNvPr id="4" name="Picture 3" descr="Rating-tool-header_No-name_revised.jpg"/>
        <xdr:cNvPicPr>
          <a:picLocks noChangeAspect="1"/>
        </xdr:cNvPicPr>
      </xdr:nvPicPr>
      <xdr:blipFill>
        <a:blip xmlns:r="http://schemas.openxmlformats.org/officeDocument/2006/relationships" r:embed="rId1" cstate="print"/>
        <a:stretch>
          <a:fillRect/>
        </a:stretch>
      </xdr:blipFill>
      <xdr:spPr>
        <a:xfrm>
          <a:off x="257175" y="0"/>
          <a:ext cx="7315200" cy="1060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1990725</xdr:colOff>
      <xdr:row>1</xdr:row>
      <xdr:rowOff>127254</xdr:rowOff>
    </xdr:to>
    <xdr:pic>
      <xdr:nvPicPr>
        <xdr:cNvPr id="4" name="Picture 3" descr="Rating-tool-header_No-name_revised.jpg"/>
        <xdr:cNvPicPr>
          <a:picLocks noChangeAspect="1"/>
        </xdr:cNvPicPr>
      </xdr:nvPicPr>
      <xdr:blipFill rotWithShape="1">
        <a:blip xmlns:r="http://schemas.openxmlformats.org/officeDocument/2006/relationships" r:embed="rId1" cstate="print"/>
        <a:srcRect r="72786"/>
        <a:stretch/>
      </xdr:blipFill>
      <xdr:spPr>
        <a:xfrm>
          <a:off x="381000" y="9525"/>
          <a:ext cx="1990725" cy="1060704"/>
        </a:xfrm>
        <a:prstGeom prst="rect">
          <a:avLst/>
        </a:prstGeom>
      </xdr:spPr>
    </xdr:pic>
    <xdr:clientData/>
  </xdr:twoCellAnchor>
  <xdr:twoCellAnchor editAs="oneCell">
    <xdr:from>
      <xdr:col>7</xdr:col>
      <xdr:colOff>1028699</xdr:colOff>
      <xdr:row>0</xdr:row>
      <xdr:rowOff>0</xdr:rowOff>
    </xdr:from>
    <xdr:to>
      <xdr:col>10</xdr:col>
      <xdr:colOff>1495424</xdr:colOff>
      <xdr:row>1</xdr:row>
      <xdr:rowOff>117729</xdr:rowOff>
    </xdr:to>
    <xdr:pic>
      <xdr:nvPicPr>
        <xdr:cNvPr id="5" name="Picture 4" descr="Rating-tool-header_No-name_revised.jpg"/>
        <xdr:cNvPicPr>
          <a:picLocks noChangeAspect="1"/>
        </xdr:cNvPicPr>
      </xdr:nvPicPr>
      <xdr:blipFill rotWithShape="1">
        <a:blip xmlns:r="http://schemas.openxmlformats.org/officeDocument/2006/relationships" r:embed="rId1" cstate="print"/>
        <a:srcRect l="30339"/>
        <a:stretch/>
      </xdr:blipFill>
      <xdr:spPr>
        <a:xfrm>
          <a:off x="12639674" y="0"/>
          <a:ext cx="5095875" cy="1060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257175</xdr:colOff>
      <xdr:row>1</xdr:row>
      <xdr:rowOff>51054</xdr:rowOff>
    </xdr:to>
    <xdr:pic>
      <xdr:nvPicPr>
        <xdr:cNvPr id="4" name="Picture 3" descr="Rating-tool-header_No-name_revised.jpg"/>
        <xdr:cNvPicPr>
          <a:picLocks noChangeAspect="1"/>
        </xdr:cNvPicPr>
      </xdr:nvPicPr>
      <xdr:blipFill rotWithShape="1">
        <a:blip xmlns:r="http://schemas.openxmlformats.org/officeDocument/2006/relationships" r:embed="rId1" cstate="print"/>
        <a:srcRect r="73437"/>
        <a:stretch/>
      </xdr:blipFill>
      <xdr:spPr>
        <a:xfrm>
          <a:off x="381000" y="0"/>
          <a:ext cx="1943100" cy="1060704"/>
        </a:xfrm>
        <a:prstGeom prst="rect">
          <a:avLst/>
        </a:prstGeom>
      </xdr:spPr>
    </xdr:pic>
    <xdr:clientData/>
  </xdr:twoCellAnchor>
  <xdr:twoCellAnchor editAs="oneCell">
    <xdr:from>
      <xdr:col>10</xdr:col>
      <xdr:colOff>19050</xdr:colOff>
      <xdr:row>0</xdr:row>
      <xdr:rowOff>9525</xdr:rowOff>
    </xdr:from>
    <xdr:to>
      <xdr:col>14</xdr:col>
      <xdr:colOff>0</xdr:colOff>
      <xdr:row>1</xdr:row>
      <xdr:rowOff>60579</xdr:rowOff>
    </xdr:to>
    <xdr:pic>
      <xdr:nvPicPr>
        <xdr:cNvPr id="5" name="Picture 4" descr="Rating-tool-header_No-name_revised.jpg"/>
        <xdr:cNvPicPr>
          <a:picLocks noChangeAspect="1"/>
        </xdr:cNvPicPr>
      </xdr:nvPicPr>
      <xdr:blipFill rotWithShape="1">
        <a:blip xmlns:r="http://schemas.openxmlformats.org/officeDocument/2006/relationships" r:embed="rId1" cstate="print"/>
        <a:srcRect l="32031"/>
        <a:stretch/>
      </xdr:blipFill>
      <xdr:spPr>
        <a:xfrm>
          <a:off x="12811125" y="9525"/>
          <a:ext cx="4972050" cy="1060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2276475</xdr:colOff>
      <xdr:row>1</xdr:row>
      <xdr:rowOff>98679</xdr:rowOff>
    </xdr:to>
    <xdr:pic>
      <xdr:nvPicPr>
        <xdr:cNvPr id="3" name="Picture 2" descr="Rating-tool-header_No-name_revised.jpg"/>
        <xdr:cNvPicPr>
          <a:picLocks noChangeAspect="1"/>
        </xdr:cNvPicPr>
      </xdr:nvPicPr>
      <xdr:blipFill rotWithShape="1">
        <a:blip xmlns:r="http://schemas.openxmlformats.org/officeDocument/2006/relationships" r:embed="rId1" cstate="print"/>
        <a:srcRect r="68880"/>
        <a:stretch/>
      </xdr:blipFill>
      <xdr:spPr>
        <a:xfrm>
          <a:off x="381000" y="9525"/>
          <a:ext cx="2276475" cy="1060704"/>
        </a:xfrm>
        <a:prstGeom prst="rect">
          <a:avLst/>
        </a:prstGeom>
      </xdr:spPr>
    </xdr:pic>
    <xdr:clientData/>
  </xdr:twoCellAnchor>
  <xdr:twoCellAnchor editAs="oneCell">
    <xdr:from>
      <xdr:col>7</xdr:col>
      <xdr:colOff>342900</xdr:colOff>
      <xdr:row>0</xdr:row>
      <xdr:rowOff>0</xdr:rowOff>
    </xdr:from>
    <xdr:to>
      <xdr:col>10</xdr:col>
      <xdr:colOff>0</xdr:colOff>
      <xdr:row>1</xdr:row>
      <xdr:rowOff>89154</xdr:rowOff>
    </xdr:to>
    <xdr:pic>
      <xdr:nvPicPr>
        <xdr:cNvPr id="4" name="Picture 3" descr="Rating-tool-header_No-name_revised.jpg"/>
        <xdr:cNvPicPr>
          <a:picLocks noChangeAspect="1"/>
        </xdr:cNvPicPr>
      </xdr:nvPicPr>
      <xdr:blipFill rotWithShape="1">
        <a:blip xmlns:r="http://schemas.openxmlformats.org/officeDocument/2006/relationships" r:embed="rId1" cstate="print"/>
        <a:srcRect l="30909"/>
        <a:stretch/>
      </xdr:blipFill>
      <xdr:spPr>
        <a:xfrm>
          <a:off x="8229600" y="0"/>
          <a:ext cx="4343400" cy="10607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1983441</xdr:colOff>
      <xdr:row>0</xdr:row>
      <xdr:rowOff>1060704</xdr:rowOff>
    </xdr:to>
    <xdr:pic>
      <xdr:nvPicPr>
        <xdr:cNvPr id="4" name="Picture 3" descr="Rating-tool-header_No-name_revised.jpg"/>
        <xdr:cNvPicPr>
          <a:picLocks noChangeAspect="1"/>
        </xdr:cNvPicPr>
      </xdr:nvPicPr>
      <xdr:blipFill rotWithShape="1">
        <a:blip xmlns:r="http://schemas.openxmlformats.org/officeDocument/2006/relationships" r:embed="rId1" cstate="print"/>
        <a:srcRect r="71303"/>
        <a:stretch/>
      </xdr:blipFill>
      <xdr:spPr>
        <a:xfrm>
          <a:off x="0" y="0"/>
          <a:ext cx="1983441" cy="1060704"/>
        </a:xfrm>
        <a:prstGeom prst="rect">
          <a:avLst/>
        </a:prstGeom>
      </xdr:spPr>
    </xdr:pic>
    <xdr:clientData/>
  </xdr:twoCellAnchor>
  <xdr:twoCellAnchor editAs="oneCell">
    <xdr:from>
      <xdr:col>8</xdr:col>
      <xdr:colOff>818028</xdr:colOff>
      <xdr:row>0</xdr:row>
      <xdr:rowOff>0</xdr:rowOff>
    </xdr:from>
    <xdr:to>
      <xdr:col>10</xdr:col>
      <xdr:colOff>3807757</xdr:colOff>
      <xdr:row>0</xdr:row>
      <xdr:rowOff>1060704</xdr:rowOff>
    </xdr:to>
    <xdr:pic>
      <xdr:nvPicPr>
        <xdr:cNvPr id="5" name="Picture 4" descr="Rating-tool-header_No-name_revised.jpg"/>
        <xdr:cNvPicPr>
          <a:picLocks noChangeAspect="1"/>
        </xdr:cNvPicPr>
      </xdr:nvPicPr>
      <xdr:blipFill rotWithShape="1">
        <a:blip xmlns:r="http://schemas.openxmlformats.org/officeDocument/2006/relationships" r:embed="rId1" cstate="print"/>
        <a:srcRect l="29831"/>
        <a:stretch/>
      </xdr:blipFill>
      <xdr:spPr>
        <a:xfrm>
          <a:off x="14298704" y="0"/>
          <a:ext cx="4849906" cy="10607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523875</xdr:colOff>
      <xdr:row>1</xdr:row>
      <xdr:rowOff>136779</xdr:rowOff>
    </xdr:to>
    <xdr:pic>
      <xdr:nvPicPr>
        <xdr:cNvPr id="4" name="Picture 3" descr="Rating-tool-header_No-name_revised.jpg"/>
        <xdr:cNvPicPr>
          <a:picLocks noChangeAspect="1"/>
        </xdr:cNvPicPr>
      </xdr:nvPicPr>
      <xdr:blipFill rotWithShape="1">
        <a:blip xmlns:r="http://schemas.openxmlformats.org/officeDocument/2006/relationships" r:embed="rId1" cstate="print"/>
        <a:srcRect r="70312"/>
        <a:stretch/>
      </xdr:blipFill>
      <xdr:spPr>
        <a:xfrm>
          <a:off x="9525" y="9525"/>
          <a:ext cx="2171700" cy="1060704"/>
        </a:xfrm>
        <a:prstGeom prst="rect">
          <a:avLst/>
        </a:prstGeom>
      </xdr:spPr>
    </xdr:pic>
    <xdr:clientData/>
  </xdr:twoCellAnchor>
  <xdr:twoCellAnchor editAs="oneCell">
    <xdr:from>
      <xdr:col>5</xdr:col>
      <xdr:colOff>657225</xdr:colOff>
      <xdr:row>0</xdr:row>
      <xdr:rowOff>9525</xdr:rowOff>
    </xdr:from>
    <xdr:to>
      <xdr:col>8</xdr:col>
      <xdr:colOff>47625</xdr:colOff>
      <xdr:row>1</xdr:row>
      <xdr:rowOff>136779</xdr:rowOff>
    </xdr:to>
    <xdr:pic>
      <xdr:nvPicPr>
        <xdr:cNvPr id="5" name="Picture 4" descr="Rating-tool-header_No-name_revised.jpg"/>
        <xdr:cNvPicPr>
          <a:picLocks noChangeAspect="1"/>
        </xdr:cNvPicPr>
      </xdr:nvPicPr>
      <xdr:blipFill rotWithShape="1">
        <a:blip xmlns:r="http://schemas.openxmlformats.org/officeDocument/2006/relationships" r:embed="rId1" cstate="print"/>
        <a:srcRect l="31771"/>
        <a:stretch/>
      </xdr:blipFill>
      <xdr:spPr>
        <a:xfrm>
          <a:off x="7962900" y="9525"/>
          <a:ext cx="4991100" cy="10607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285750</xdr:colOff>
      <xdr:row>0</xdr:row>
      <xdr:rowOff>1060704</xdr:rowOff>
    </xdr:to>
    <xdr:pic>
      <xdr:nvPicPr>
        <xdr:cNvPr id="3" name="Picture 2" descr="Rating-tool-header_No-name_revised.jpg"/>
        <xdr:cNvPicPr>
          <a:picLocks noChangeAspect="1"/>
        </xdr:cNvPicPr>
      </xdr:nvPicPr>
      <xdr:blipFill>
        <a:blip xmlns:r="http://schemas.openxmlformats.org/officeDocument/2006/relationships" r:embed="rId1" cstate="print"/>
        <a:stretch>
          <a:fillRect/>
        </a:stretch>
      </xdr:blipFill>
      <xdr:spPr>
        <a:xfrm>
          <a:off x="0" y="0"/>
          <a:ext cx="7315200" cy="1060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data\greenstar\Tool%20Devt%20&amp;%20Review\GS%20Performance\06%20TWG\Categories\3%20Energy\8th%20Draft\GHG%20Emissions%20Tool%20-%20Final%20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ool%20Devt%20&amp;%20Review/GS%20Performance/04.%20Working%20Copy/01.%20Calculators%20and%20Scorecard/02%20For%20Review/15C_ENE_GHG%20Emissions%20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Input"/>
      <sheetName val="Select Rating Type"/>
      <sheetName val="Credit Points Awarded"/>
      <sheetName val="NABERS Eligible Premises"/>
      <sheetName val="NABERS Tenant Engagement"/>
      <sheetName val="Option 1 - Rated Building"/>
      <sheetName val="Option 1 - Comparable Bld 1"/>
      <sheetName val="Option 1 - Comparable Bld 2"/>
      <sheetName val="Option 1 - Comparable Bld 3"/>
      <sheetName val="Option 2 - Historical Baseline"/>
      <sheetName val="Option 2 - Performance Period"/>
      <sheetName val="NGER Emission Factors"/>
      <sheetName val="AGO Emission Factors"/>
      <sheetName val="Lega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Yes</v>
          </cell>
          <cell r="C6" t="str">
            <v>Metro</v>
          </cell>
          <cell r="E6" t="str">
            <v>Base Building</v>
          </cell>
        </row>
        <row r="7">
          <cell r="A7" t="str">
            <v>No</v>
          </cell>
          <cell r="C7" t="str">
            <v>Non-Metro</v>
          </cell>
          <cell r="E7" t="str">
            <v>Whole Building</v>
          </cell>
        </row>
        <row r="33">
          <cell r="A33" t="str">
            <v>ACT</v>
          </cell>
        </row>
        <row r="34">
          <cell r="A34" t="str">
            <v>NSW</v>
          </cell>
        </row>
        <row r="35">
          <cell r="A35" t="str">
            <v>VIC</v>
          </cell>
        </row>
        <row r="36">
          <cell r="A36" t="str">
            <v>QLD</v>
          </cell>
        </row>
        <row r="37">
          <cell r="A37" t="str">
            <v>SA</v>
          </cell>
        </row>
        <row r="38">
          <cell r="A38" t="str">
            <v>WA</v>
          </cell>
        </row>
        <row r="39">
          <cell r="A39" t="str">
            <v>TAS</v>
          </cell>
        </row>
        <row r="40">
          <cell r="A40" t="str">
            <v>NT</v>
          </cell>
        </row>
        <row r="105">
          <cell r="A105" t="str">
            <v>Hotels</v>
          </cell>
        </row>
        <row r="106">
          <cell r="A106" t="str">
            <v>Retail Stores</v>
          </cell>
        </row>
        <row r="107">
          <cell r="A107" t="str">
            <v>Courthouses</v>
          </cell>
        </row>
        <row r="108">
          <cell r="A108" t="str">
            <v>Houses of Worship</v>
          </cell>
        </row>
        <row r="109">
          <cell r="A109" t="str">
            <v>Senior Care Facility</v>
          </cell>
        </row>
        <row r="110">
          <cell r="A110" t="str">
            <v>Data Centers</v>
          </cell>
        </row>
        <row r="111">
          <cell r="A111" t="str">
            <v>K-12 Schools</v>
          </cell>
        </row>
        <row r="112">
          <cell r="A112" t="str">
            <v>Supermarkets</v>
          </cell>
        </row>
        <row r="113">
          <cell r="A113" t="str">
            <v>Dormitories</v>
          </cell>
        </row>
        <row r="114">
          <cell r="A114" t="str">
            <v>Medical Offices</v>
          </cell>
        </row>
        <row r="115">
          <cell r="A115" t="str">
            <v>Warehouses</v>
          </cell>
        </row>
        <row r="116">
          <cell r="A116" t="str">
            <v>Hospitals</v>
          </cell>
        </row>
        <row r="117">
          <cell r="A117" t="str">
            <v>Offices</v>
          </cell>
        </row>
        <row r="118">
          <cell r="A118" t="str">
            <v>Wastewater Treatment Plants</v>
          </cell>
        </row>
        <row r="119">
          <cell r="A119" t="str">
            <v>-----</v>
          </cell>
        </row>
        <row r="120">
          <cell r="A120" t="str">
            <v>Hospitals</v>
          </cell>
        </row>
        <row r="121">
          <cell r="A121" t="str">
            <v>Food Stores</v>
          </cell>
        </row>
        <row r="122">
          <cell r="A122" t="str">
            <v>Clothing/Fabric Stores</v>
          </cell>
        </row>
        <row r="123">
          <cell r="A123" t="str">
            <v>Department Stores</v>
          </cell>
        </row>
        <row r="124">
          <cell r="A124" t="str">
            <v>Household Appl &amp; Hardware Stores</v>
          </cell>
        </row>
        <row r="125">
          <cell r="A125" t="str">
            <v>Accommodation</v>
          </cell>
        </row>
        <row r="126">
          <cell r="A126" t="str">
            <v>Communications</v>
          </cell>
        </row>
        <row r="127">
          <cell r="A127" t="str">
            <v>Schools</v>
          </cell>
        </row>
        <row r="128">
          <cell r="A128" t="str">
            <v>Fast Food Restaurants</v>
          </cell>
        </row>
        <row r="129">
          <cell r="A129" t="str">
            <v>Clubs and Meeting Places</v>
          </cell>
        </row>
        <row r="130">
          <cell r="A130" t="str">
            <v>Retail / Wholesale - nec</v>
          </cell>
        </row>
        <row r="131">
          <cell r="A131" t="str">
            <v>Comm Serv &amp; Pub Adm - nec</v>
          </cell>
        </row>
        <row r="132">
          <cell r="A132" t="str">
            <v>Recreation - Not Elsewhere</v>
          </cell>
        </row>
        <row r="133">
          <cell r="A133" t="str">
            <v>-----</v>
          </cell>
        </row>
        <row r="134">
          <cell r="A134" t="str">
            <v xml:space="preserve">Education </v>
          </cell>
        </row>
        <row r="135">
          <cell r="A135" t="str">
            <v xml:space="preserve">Food Sales </v>
          </cell>
        </row>
        <row r="136">
          <cell r="A136" t="str">
            <v>Food Service</v>
          </cell>
        </row>
        <row r="137">
          <cell r="A137" t="str">
            <v xml:space="preserve">Health Care </v>
          </cell>
        </row>
        <row r="138">
          <cell r="A138" t="str">
            <v xml:space="preserve">Lodging </v>
          </cell>
        </row>
        <row r="139">
          <cell r="A139" t="str">
            <v xml:space="preserve">Mercantile </v>
          </cell>
        </row>
        <row r="140">
          <cell r="A140" t="str">
            <v xml:space="preserve">Office </v>
          </cell>
        </row>
        <row r="141">
          <cell r="A141" t="str">
            <v>Public Assembly</v>
          </cell>
        </row>
        <row r="142">
          <cell r="A142" t="str">
            <v>Public Order and Safety</v>
          </cell>
        </row>
        <row r="143">
          <cell r="A143" t="str">
            <v>Religious Worship</v>
          </cell>
        </row>
        <row r="144">
          <cell r="A144" t="str">
            <v xml:space="preserve">Other Service </v>
          </cell>
        </row>
        <row r="145">
          <cell r="A145" t="str">
            <v>Warehouse and Storage</v>
          </cell>
        </row>
        <row r="146">
          <cell r="A146" t="str">
            <v>Parking</v>
          </cell>
        </row>
        <row r="147">
          <cell r="A147" t="str">
            <v>Other</v>
          </cell>
        </row>
        <row r="148">
          <cell r="A148" t="str">
            <v>Vacant</v>
          </cell>
        </row>
        <row r="151">
          <cell r="A151" t="str">
            <v>Division A - Agriculture, Forestry and Fishing</v>
          </cell>
        </row>
        <row r="152">
          <cell r="A152" t="str">
            <v>Division B - Mining</v>
          </cell>
        </row>
        <row r="153">
          <cell r="A153" t="str">
            <v>Division C - Manufacturing</v>
          </cell>
        </row>
        <row r="154">
          <cell r="A154" t="str">
            <v>Division D - Electricity, Gas and Water Supply</v>
          </cell>
        </row>
        <row r="155">
          <cell r="A155" t="str">
            <v>Division E - Construction</v>
          </cell>
        </row>
        <row r="156">
          <cell r="A156" t="str">
            <v>Division F - Wholesale Trade</v>
          </cell>
        </row>
        <row r="157">
          <cell r="A157" t="str">
            <v>Division G - Retail Trade</v>
          </cell>
        </row>
        <row r="158">
          <cell r="A158" t="str">
            <v>Division H - Accommodation, Cafes and Restaurants</v>
          </cell>
        </row>
        <row r="159">
          <cell r="A159" t="str">
            <v>Division I - Transport and Storage</v>
          </cell>
        </row>
        <row r="160">
          <cell r="A160" t="str">
            <v>Division J - Communication Services</v>
          </cell>
        </row>
        <row r="161">
          <cell r="A161" t="str">
            <v>Division K - Finance and Insurance</v>
          </cell>
        </row>
        <row r="162">
          <cell r="A162" t="str">
            <v>Division L - Property and Business Services</v>
          </cell>
        </row>
        <row r="163">
          <cell r="A163" t="str">
            <v>Division M - Government Administration and Defence</v>
          </cell>
        </row>
        <row r="164">
          <cell r="A164" t="str">
            <v>Division N - Education</v>
          </cell>
        </row>
        <row r="165">
          <cell r="A165" t="str">
            <v>Division O - Health and Community Services</v>
          </cell>
        </row>
        <row r="166">
          <cell r="A166" t="str">
            <v>Division P - Cultural and Recreational Services</v>
          </cell>
        </row>
        <row r="167">
          <cell r="A167" t="str">
            <v>Division Q - Personal and Other Services</v>
          </cell>
        </row>
        <row r="168">
          <cell r="A168" t="str">
            <v>Mixed Use</v>
          </cell>
        </row>
        <row r="169">
          <cell r="A169" t="str">
            <v>Unknown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sheetName val="Change Log"/>
      <sheetName val="Building Details"/>
      <sheetName val="15C Baseline Bldg 1"/>
      <sheetName val="15C Baseline Bldg 2"/>
      <sheetName val="15C Baseline Bldg 3"/>
      <sheetName val="15C Calculation"/>
      <sheetName val="NGER Emission Factors"/>
      <sheetName val="AGO Emission Factors"/>
      <sheetName val="CDD &amp; HDD table"/>
      <sheetName val="Points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C7" t="str">
            <v>Metro</v>
          </cell>
          <cell r="E7" t="str">
            <v>Base Building</v>
          </cell>
        </row>
        <row r="8">
          <cell r="C8" t="str">
            <v>Non-Metro</v>
          </cell>
          <cell r="E8" t="str">
            <v>Whole Building</v>
          </cell>
        </row>
        <row r="34">
          <cell r="A34" t="str">
            <v>ACT</v>
          </cell>
        </row>
        <row r="35">
          <cell r="A35" t="str">
            <v>NSW</v>
          </cell>
        </row>
        <row r="36">
          <cell r="A36" t="str">
            <v>VIC</v>
          </cell>
        </row>
        <row r="37">
          <cell r="A37" t="str">
            <v>QLD</v>
          </cell>
        </row>
        <row r="38">
          <cell r="A38" t="str">
            <v>SA</v>
          </cell>
        </row>
        <row r="39">
          <cell r="A39" t="str">
            <v>WA</v>
          </cell>
        </row>
        <row r="40">
          <cell r="A40" t="str">
            <v>TAS</v>
          </cell>
        </row>
        <row r="41">
          <cell r="A41" t="str">
            <v>NT</v>
          </cell>
        </row>
        <row r="106">
          <cell r="A106" t="str">
            <v>Hotels</v>
          </cell>
        </row>
        <row r="107">
          <cell r="A107" t="str">
            <v>Retail Stores</v>
          </cell>
        </row>
        <row r="108">
          <cell r="A108" t="str">
            <v>Courthouses</v>
          </cell>
        </row>
        <row r="109">
          <cell r="A109" t="str">
            <v>Houses of Worship</v>
          </cell>
        </row>
        <row r="110">
          <cell r="A110" t="str">
            <v>Senior Care Facility</v>
          </cell>
        </row>
        <row r="111">
          <cell r="A111" t="str">
            <v>Data Centers</v>
          </cell>
        </row>
        <row r="112">
          <cell r="A112" t="str">
            <v>K-12 Schools</v>
          </cell>
        </row>
        <row r="113">
          <cell r="A113" t="str">
            <v>Supermarkets</v>
          </cell>
        </row>
        <row r="114">
          <cell r="A114" t="str">
            <v>Dormitories</v>
          </cell>
        </row>
        <row r="115">
          <cell r="A115" t="str">
            <v>Medical Offices</v>
          </cell>
        </row>
        <row r="116">
          <cell r="A116" t="str">
            <v>Warehouses</v>
          </cell>
        </row>
        <row r="117">
          <cell r="A117" t="str">
            <v>Hospitals</v>
          </cell>
        </row>
        <row r="118">
          <cell r="A118" t="str">
            <v>Offices</v>
          </cell>
        </row>
        <row r="119">
          <cell r="A119" t="str">
            <v>Wastewater Treatment Plants</v>
          </cell>
        </row>
        <row r="120">
          <cell r="A120" t="str">
            <v>-----</v>
          </cell>
        </row>
        <row r="121">
          <cell r="A121" t="str">
            <v>Hospitals</v>
          </cell>
        </row>
        <row r="122">
          <cell r="A122" t="str">
            <v>Food Stores</v>
          </cell>
        </row>
        <row r="123">
          <cell r="A123" t="str">
            <v>Clothing/Fabric Stores</v>
          </cell>
        </row>
        <row r="124">
          <cell r="A124" t="str">
            <v>Department Stores</v>
          </cell>
        </row>
        <row r="125">
          <cell r="A125" t="str">
            <v>Household Appl &amp; Hardware Stores</v>
          </cell>
        </row>
        <row r="126">
          <cell r="A126" t="str">
            <v>Accommodation</v>
          </cell>
        </row>
        <row r="127">
          <cell r="A127" t="str">
            <v>Communications</v>
          </cell>
        </row>
        <row r="128">
          <cell r="A128" t="str">
            <v>Schools</v>
          </cell>
        </row>
        <row r="129">
          <cell r="A129" t="str">
            <v>Fast Food Restaurants</v>
          </cell>
        </row>
        <row r="130">
          <cell r="A130" t="str">
            <v>Clubs and Meeting Places</v>
          </cell>
        </row>
        <row r="131">
          <cell r="A131" t="str">
            <v>Retail / Wholesale - nec</v>
          </cell>
        </row>
        <row r="132">
          <cell r="A132" t="str">
            <v>Comm Serv &amp; Pub Adm - nec</v>
          </cell>
        </row>
        <row r="133">
          <cell r="A133" t="str">
            <v>Recreation - Not Elsewhere</v>
          </cell>
        </row>
        <row r="134">
          <cell r="A134" t="str">
            <v>-----</v>
          </cell>
        </row>
        <row r="135">
          <cell r="A135" t="str">
            <v xml:space="preserve">Education </v>
          </cell>
        </row>
        <row r="136">
          <cell r="A136" t="str">
            <v xml:space="preserve">Food Sales </v>
          </cell>
        </row>
        <row r="137">
          <cell r="A137" t="str">
            <v>Food Service</v>
          </cell>
        </row>
        <row r="138">
          <cell r="A138" t="str">
            <v xml:space="preserve">Health Care </v>
          </cell>
        </row>
        <row r="139">
          <cell r="A139" t="str">
            <v xml:space="preserve">Lodging </v>
          </cell>
        </row>
        <row r="140">
          <cell r="A140" t="str">
            <v xml:space="preserve">Mercantile </v>
          </cell>
        </row>
        <row r="141">
          <cell r="A141" t="str">
            <v xml:space="preserve">Office </v>
          </cell>
        </row>
        <row r="142">
          <cell r="A142" t="str">
            <v>Public Assembly</v>
          </cell>
        </row>
        <row r="143">
          <cell r="A143" t="str">
            <v>Public Order and Safety</v>
          </cell>
        </row>
        <row r="144">
          <cell r="A144" t="str">
            <v>Religious Worship</v>
          </cell>
        </row>
        <row r="145">
          <cell r="A145" t="str">
            <v xml:space="preserve">Other Service </v>
          </cell>
        </row>
        <row r="146">
          <cell r="A146" t="str">
            <v>Warehouse and Storage</v>
          </cell>
        </row>
        <row r="147">
          <cell r="A147" t="str">
            <v>Parking</v>
          </cell>
        </row>
        <row r="148">
          <cell r="A148" t="str">
            <v>Other</v>
          </cell>
        </row>
        <row r="149">
          <cell r="A149" t="str">
            <v>Vacant</v>
          </cell>
        </row>
        <row r="152">
          <cell r="A152" t="str">
            <v>Division A - Agriculture, Forestry and Fishing</v>
          </cell>
        </row>
        <row r="153">
          <cell r="A153" t="str">
            <v>Division B - Mining</v>
          </cell>
        </row>
        <row r="154">
          <cell r="A154" t="str">
            <v>Division C - Manufacturing</v>
          </cell>
        </row>
        <row r="155">
          <cell r="A155" t="str">
            <v>Division D - Electricity, Gas and Water Supply</v>
          </cell>
        </row>
        <row r="156">
          <cell r="A156" t="str">
            <v>Division E - Construction</v>
          </cell>
        </row>
        <row r="157">
          <cell r="A157" t="str">
            <v>Division F - Wholesale Trade</v>
          </cell>
        </row>
        <row r="158">
          <cell r="A158" t="str">
            <v>Division G - Retail Trade</v>
          </cell>
        </row>
        <row r="159">
          <cell r="A159" t="str">
            <v>Division H - Accommodation, Cafes and Restaurants</v>
          </cell>
        </row>
        <row r="160">
          <cell r="A160" t="str">
            <v>Division I - Transport and Storage</v>
          </cell>
        </row>
        <row r="161">
          <cell r="A161" t="str">
            <v>Division J - Communication Services</v>
          </cell>
        </row>
        <row r="162">
          <cell r="A162" t="str">
            <v>Division K - Finance and Insurance</v>
          </cell>
        </row>
        <row r="163">
          <cell r="A163" t="str">
            <v>Division L - Property and Business Services</v>
          </cell>
        </row>
        <row r="164">
          <cell r="A164" t="str">
            <v>Division M - Government Administration and Defence</v>
          </cell>
        </row>
        <row r="165">
          <cell r="A165" t="str">
            <v>Division N - Education</v>
          </cell>
        </row>
        <row r="166">
          <cell r="A166" t="str">
            <v>Division O - Health and Community Services</v>
          </cell>
        </row>
        <row r="167">
          <cell r="A167" t="str">
            <v>Division P - Cultural and Recreational Services</v>
          </cell>
        </row>
        <row r="168">
          <cell r="A168" t="str">
            <v>Division Q - Personal and Other Services</v>
          </cell>
        </row>
        <row r="169">
          <cell r="A169" t="str">
            <v>Mixed Use</v>
          </cell>
        </row>
        <row r="170">
          <cell r="A170" t="str">
            <v>Unknown</v>
          </cell>
        </row>
        <row r="173">
          <cell r="A173" t="str">
            <v>[Select TRUE where a relationship between two operating variables exists]</v>
          </cell>
        </row>
        <row r="174">
          <cell r="A174" t="b">
            <v>1</v>
          </cell>
        </row>
        <row r="175">
          <cell r="A175" t="b">
            <v>0</v>
          </cell>
        </row>
        <row r="178">
          <cell r="A178" t="str">
            <v>[Answer Yes or No]</v>
          </cell>
        </row>
        <row r="179">
          <cell r="A179" t="str">
            <v>YES</v>
          </cell>
        </row>
        <row r="180">
          <cell r="A180" t="str">
            <v>NO</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limatechange.gov.au/en/publications/greenhouse-acctg/national-greenhouse-factors.aspx" TargetMode="External"/><Relationship Id="rId7" Type="http://schemas.openxmlformats.org/officeDocument/2006/relationships/drawing" Target="../drawings/drawing8.xml"/><Relationship Id="rId2" Type="http://schemas.openxmlformats.org/officeDocument/2006/relationships/hyperlink" Target="http://www.climatechange.gov.au/en/publications/greenhouse-acctg/national-greenhouse-factors.aspx" TargetMode="External"/><Relationship Id="rId1" Type="http://schemas.openxmlformats.org/officeDocument/2006/relationships/hyperlink" Target="http://www.climatechange.gov.au/en/publications/greenhouse-acctg/national-greenhouse-factors.aspx" TargetMode="External"/><Relationship Id="rId6" Type="http://schemas.openxmlformats.org/officeDocument/2006/relationships/printerSettings" Target="../printerSettings/printerSettings7.bin"/><Relationship Id="rId5" Type="http://schemas.openxmlformats.org/officeDocument/2006/relationships/hyperlink" Target="http://www.climatechange.gov.au/en/publications/greenhouse-acctg/national-greenhouse-factors.aspx" TargetMode="External"/><Relationship Id="rId4" Type="http://schemas.openxmlformats.org/officeDocument/2006/relationships/hyperlink" Target="http://www.climatechange.gov.au/en/publications/greenhouse-acctg/national-greenhouse-factors.aspx"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3"/>
  <sheetViews>
    <sheetView showGridLines="0" showRowColHeaders="0" workbookViewId="0">
      <selection activeCell="A3" sqref="A3:S3"/>
    </sheetView>
  </sheetViews>
  <sheetFormatPr defaultRowHeight="12.75"/>
  <cols>
    <col min="1" max="16384" width="9.140625" style="2"/>
  </cols>
  <sheetData>
    <row r="1" spans="1:19" ht="196.5" customHeight="1"/>
    <row r="2" spans="1:19" ht="15.75" customHeight="1"/>
    <row r="3" spans="1:19" ht="15.75">
      <c r="A3" s="271" t="s">
        <v>332</v>
      </c>
      <c r="B3" s="271"/>
      <c r="C3" s="271"/>
      <c r="D3" s="271"/>
      <c r="E3" s="271"/>
      <c r="F3" s="271"/>
      <c r="G3" s="271"/>
      <c r="H3" s="271"/>
      <c r="I3" s="271"/>
      <c r="J3" s="271"/>
      <c r="K3" s="271"/>
      <c r="L3" s="271"/>
      <c r="M3" s="271"/>
      <c r="N3" s="271"/>
      <c r="O3" s="271"/>
      <c r="P3" s="271"/>
      <c r="Q3" s="271"/>
      <c r="R3" s="271"/>
      <c r="S3" s="271"/>
    </row>
  </sheetData>
  <sheetProtection password="E6B1" sheet="1" objects="1" scenarios="1"/>
  <mergeCells count="1">
    <mergeCell ref="A3:S3"/>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14999847407452621"/>
    <pageSetUpPr fitToPage="1"/>
  </sheetPr>
  <dimension ref="A1:M62"/>
  <sheetViews>
    <sheetView showGridLines="0" showRowColHeaders="0" zoomScaleNormal="100" workbookViewId="0">
      <selection activeCell="H40" sqref="H40"/>
    </sheetView>
  </sheetViews>
  <sheetFormatPr defaultColWidth="0" defaultRowHeight="12.75" zeroHeight="1"/>
  <cols>
    <col min="1" max="1" width="5.7109375" style="104" customWidth="1"/>
    <col min="2" max="2" width="24.5703125" style="104" customWidth="1"/>
    <col min="3" max="3" width="21.7109375" style="104" customWidth="1"/>
    <col min="4" max="4" width="5.7109375" style="104" customWidth="1"/>
    <col min="5" max="5" width="24.42578125" style="104" bestFit="1" customWidth="1"/>
    <col min="6" max="6" width="27.5703125" style="104" customWidth="1"/>
    <col min="7" max="7" width="5.7109375" style="104" customWidth="1"/>
    <col min="8" max="8" width="21.7109375" style="104" customWidth="1"/>
    <col min="9" max="9" width="25" style="104" customWidth="1"/>
    <col min="10" max="16384" width="9.140625" style="104" hidden="1"/>
  </cols>
  <sheetData>
    <row r="1" spans="1:13" ht="87" customHeight="1"/>
    <row r="2" spans="1:13" s="244" customFormat="1" ht="33.75" customHeight="1">
      <c r="B2" s="245" t="s">
        <v>284</v>
      </c>
      <c r="C2" s="246"/>
      <c r="D2" s="246"/>
      <c r="E2" s="246"/>
      <c r="F2" s="246"/>
      <c r="G2" s="246"/>
      <c r="H2" s="246"/>
      <c r="I2" s="246"/>
      <c r="J2" s="246"/>
      <c r="K2" s="246"/>
      <c r="L2" s="247"/>
      <c r="M2" s="247"/>
    </row>
    <row r="3" spans="1:13"/>
    <row r="4" spans="1:13" ht="12.75" customHeight="1">
      <c r="B4" s="321" t="s">
        <v>356</v>
      </c>
      <c r="C4" s="322"/>
      <c r="D4" s="322"/>
      <c r="E4" s="322"/>
      <c r="F4" s="322"/>
    </row>
    <row r="5" spans="1:13" ht="12.75" customHeight="1">
      <c r="B5" s="321" t="s">
        <v>357</v>
      </c>
      <c r="C5" s="323"/>
      <c r="D5" s="136"/>
      <c r="E5" s="321" t="s">
        <v>358</v>
      </c>
      <c r="F5" s="323"/>
    </row>
    <row r="6" spans="1:13" ht="12.75" customHeight="1">
      <c r="B6" s="155" t="s">
        <v>168</v>
      </c>
      <c r="C6" s="155" t="s">
        <v>359</v>
      </c>
      <c r="E6" s="155" t="s">
        <v>168</v>
      </c>
      <c r="F6" s="155" t="s">
        <v>359</v>
      </c>
      <c r="H6" s="153" t="s">
        <v>285</v>
      </c>
      <c r="I6" s="154"/>
    </row>
    <row r="7" spans="1:13" ht="12.75" customHeight="1">
      <c r="B7" s="111">
        <v>0</v>
      </c>
      <c r="C7" s="108">
        <v>0</v>
      </c>
      <c r="E7" s="111">
        <v>0</v>
      </c>
      <c r="F7" s="108">
        <f>+C7*0.25</f>
        <v>0</v>
      </c>
      <c r="H7" s="108"/>
      <c r="I7" s="107" t="s">
        <v>282</v>
      </c>
    </row>
    <row r="8" spans="1:13" ht="12.75" customHeight="1">
      <c r="B8" s="114">
        <v>0.04</v>
      </c>
      <c r="C8" s="113">
        <v>1</v>
      </c>
      <c r="E8" s="114">
        <v>0.05</v>
      </c>
      <c r="F8" s="113">
        <v>1</v>
      </c>
      <c r="H8" s="109"/>
      <c r="I8" s="107" t="s">
        <v>283</v>
      </c>
    </row>
    <row r="9" spans="1:13" ht="12.75" customHeight="1">
      <c r="B9" s="114">
        <v>0.08</v>
      </c>
      <c r="C9" s="113">
        <v>2</v>
      </c>
      <c r="E9" s="114">
        <v>0.1</v>
      </c>
      <c r="F9" s="113">
        <v>2</v>
      </c>
      <c r="H9" s="110"/>
      <c r="I9" s="107" t="s">
        <v>341</v>
      </c>
    </row>
    <row r="10" spans="1:13" ht="12.75" customHeight="1">
      <c r="B10" s="137">
        <v>0.12</v>
      </c>
      <c r="C10" s="113">
        <v>3</v>
      </c>
      <c r="E10" s="114">
        <v>0.15</v>
      </c>
      <c r="F10" s="113">
        <v>3</v>
      </c>
    </row>
    <row r="11" spans="1:13" ht="12.75" customHeight="1">
      <c r="B11" s="137">
        <v>0.16</v>
      </c>
      <c r="C11" s="113">
        <v>4</v>
      </c>
      <c r="E11" s="114">
        <v>0.2</v>
      </c>
      <c r="F11" s="113">
        <v>4</v>
      </c>
    </row>
    <row r="12" spans="1:13" ht="12.75" customHeight="1">
      <c r="B12" s="137">
        <v>0.2</v>
      </c>
      <c r="C12" s="113">
        <v>5</v>
      </c>
      <c r="E12" s="114">
        <v>0.25</v>
      </c>
      <c r="F12" s="113">
        <v>5</v>
      </c>
    </row>
    <row r="13" spans="1:13" ht="12.75" customHeight="1">
      <c r="A13" s="112"/>
      <c r="B13" s="137">
        <v>0.24</v>
      </c>
      <c r="C13" s="113">
        <v>6</v>
      </c>
      <c r="E13" s="115">
        <v>0.3</v>
      </c>
      <c r="F13" s="109">
        <v>6</v>
      </c>
    </row>
    <row r="14" spans="1:13" ht="12.75" customHeight="1">
      <c r="A14" s="112"/>
      <c r="B14" s="137">
        <v>0.28000000000000003</v>
      </c>
      <c r="C14" s="113">
        <v>7</v>
      </c>
      <c r="E14" s="114">
        <v>0.35</v>
      </c>
      <c r="F14" s="113">
        <v>7</v>
      </c>
    </row>
    <row r="15" spans="1:13" ht="12.75" customHeight="1">
      <c r="B15" s="115">
        <v>0.32</v>
      </c>
      <c r="C15" s="109">
        <v>8</v>
      </c>
      <c r="E15" s="114">
        <v>0.4</v>
      </c>
      <c r="F15" s="113">
        <v>8</v>
      </c>
    </row>
    <row r="16" spans="1:13" ht="12.75" customHeight="1">
      <c r="A16" s="112"/>
      <c r="B16" s="137">
        <v>0.36</v>
      </c>
      <c r="C16" s="113">
        <v>9</v>
      </c>
      <c r="E16" s="114">
        <v>0.45</v>
      </c>
      <c r="F16" s="113">
        <v>9</v>
      </c>
    </row>
    <row r="17" spans="1:6" ht="12.75" customHeight="1">
      <c r="A17" s="112"/>
      <c r="B17" s="137">
        <v>0.4</v>
      </c>
      <c r="C17" s="113">
        <v>10</v>
      </c>
      <c r="E17" s="114">
        <v>0.5</v>
      </c>
      <c r="F17" s="113">
        <v>10</v>
      </c>
    </row>
    <row r="18" spans="1:6" ht="12.75" customHeight="1">
      <c r="B18" s="137">
        <v>0.44</v>
      </c>
      <c r="C18" s="113">
        <v>11</v>
      </c>
      <c r="E18" s="114">
        <v>0.55000000000000004</v>
      </c>
      <c r="F18" s="113">
        <v>11</v>
      </c>
    </row>
    <row r="19" spans="1:6" ht="12.75" customHeight="1">
      <c r="B19" s="137">
        <v>0.48</v>
      </c>
      <c r="C19" s="113">
        <v>12</v>
      </c>
      <c r="E19" s="114">
        <v>0.6</v>
      </c>
      <c r="F19" s="113">
        <v>12</v>
      </c>
    </row>
    <row r="20" spans="1:6" ht="12.75" customHeight="1">
      <c r="B20" s="137">
        <v>0.52</v>
      </c>
      <c r="C20" s="113">
        <v>13</v>
      </c>
      <c r="E20" s="114">
        <v>0.65</v>
      </c>
      <c r="F20" s="113">
        <v>13</v>
      </c>
    </row>
    <row r="21" spans="1:6" ht="12.75" customHeight="1">
      <c r="B21" s="137">
        <v>0.56000000000000005</v>
      </c>
      <c r="C21" s="113">
        <v>14</v>
      </c>
      <c r="E21" s="114">
        <v>0.7</v>
      </c>
      <c r="F21" s="113">
        <v>14</v>
      </c>
    </row>
    <row r="22" spans="1:6" ht="12.75" customHeight="1">
      <c r="B22" s="137">
        <v>0.6</v>
      </c>
      <c r="C22" s="113">
        <v>15</v>
      </c>
      <c r="E22" s="114">
        <v>0.75</v>
      </c>
      <c r="F22" s="113">
        <v>15</v>
      </c>
    </row>
    <row r="23" spans="1:6" ht="12.75" customHeight="1">
      <c r="B23" s="137">
        <v>0.65</v>
      </c>
      <c r="C23" s="113">
        <v>16</v>
      </c>
      <c r="E23" s="114">
        <v>0.8</v>
      </c>
      <c r="F23" s="113">
        <v>16</v>
      </c>
    </row>
    <row r="24" spans="1:6" ht="12.75" customHeight="1">
      <c r="B24" s="137">
        <v>0.7</v>
      </c>
      <c r="C24" s="113">
        <v>17</v>
      </c>
      <c r="E24" s="114">
        <v>0.85</v>
      </c>
      <c r="F24" s="113">
        <v>17</v>
      </c>
    </row>
    <row r="25" spans="1:6" ht="12.75" customHeight="1">
      <c r="B25" s="137">
        <v>0.75</v>
      </c>
      <c r="C25" s="113">
        <v>18</v>
      </c>
      <c r="E25" s="114">
        <v>0.9</v>
      </c>
      <c r="F25" s="113">
        <v>18</v>
      </c>
    </row>
    <row r="26" spans="1:6">
      <c r="B26" s="137">
        <v>0.8</v>
      </c>
      <c r="C26" s="113">
        <v>19</v>
      </c>
      <c r="E26" s="114">
        <v>0.95</v>
      </c>
      <c r="F26" s="113">
        <v>19</v>
      </c>
    </row>
    <row r="27" spans="1:6">
      <c r="B27" s="137">
        <v>0.85</v>
      </c>
      <c r="C27" s="113">
        <v>20</v>
      </c>
      <c r="E27" s="117">
        <v>1</v>
      </c>
      <c r="F27" s="110">
        <v>20</v>
      </c>
    </row>
    <row r="28" spans="1:6">
      <c r="B28" s="137">
        <v>0.9</v>
      </c>
      <c r="C28" s="113">
        <v>21</v>
      </c>
    </row>
    <row r="29" spans="1:6">
      <c r="B29" s="137">
        <v>0.95</v>
      </c>
      <c r="C29" s="113">
        <v>22</v>
      </c>
    </row>
    <row r="30" spans="1:6">
      <c r="B30" s="117">
        <v>1</v>
      </c>
      <c r="C30" s="110">
        <v>23</v>
      </c>
      <c r="E30" s="321" t="s">
        <v>360</v>
      </c>
      <c r="F30" s="323"/>
    </row>
    <row r="31" spans="1:6" ht="25.5">
      <c r="E31" s="155" t="s">
        <v>281</v>
      </c>
      <c r="F31" s="155" t="s">
        <v>359</v>
      </c>
    </row>
    <row r="32" spans="1:6">
      <c r="E32" s="116">
        <v>0</v>
      </c>
      <c r="F32" s="113">
        <v>0</v>
      </c>
    </row>
    <row r="33" spans="2:6">
      <c r="E33" s="116">
        <v>0.25</v>
      </c>
      <c r="F33" s="113">
        <v>1</v>
      </c>
    </row>
    <row r="34" spans="2:6">
      <c r="E34" s="116">
        <v>0.5</v>
      </c>
      <c r="F34" s="113">
        <v>2</v>
      </c>
    </row>
    <row r="35" spans="2:6">
      <c r="E35" s="116">
        <v>0.75</v>
      </c>
      <c r="F35" s="113">
        <v>3</v>
      </c>
    </row>
    <row r="36" spans="2:6"/>
    <row r="37" spans="2:6">
      <c r="B37" s="321" t="s">
        <v>361</v>
      </c>
      <c r="C37" s="322"/>
      <c r="D37" s="322"/>
      <c r="E37" s="322"/>
      <c r="F37" s="322"/>
    </row>
    <row r="38" spans="2:6">
      <c r="B38" s="321" t="s">
        <v>362</v>
      </c>
      <c r="C38" s="323"/>
      <c r="D38" s="136"/>
      <c r="E38" s="321" t="s">
        <v>363</v>
      </c>
      <c r="F38" s="323"/>
    </row>
    <row r="39" spans="2:6" ht="25.5">
      <c r="B39" s="155" t="s">
        <v>286</v>
      </c>
      <c r="C39" s="155" t="s">
        <v>333</v>
      </c>
      <c r="E39" s="155" t="s">
        <v>286</v>
      </c>
      <c r="F39" s="155" t="s">
        <v>334</v>
      </c>
    </row>
    <row r="40" spans="2:6">
      <c r="B40" s="108">
        <v>1</v>
      </c>
      <c r="C40" s="108">
        <v>0</v>
      </c>
      <c r="E40" s="108">
        <v>1</v>
      </c>
      <c r="F40" s="108">
        <v>0</v>
      </c>
    </row>
    <row r="41" spans="2:6">
      <c r="B41" s="113">
        <v>1.5</v>
      </c>
      <c r="C41" s="113">
        <v>1</v>
      </c>
      <c r="E41" s="113">
        <v>1.5</v>
      </c>
      <c r="F41" s="113">
        <v>1</v>
      </c>
    </row>
    <row r="42" spans="2:6">
      <c r="B42" s="113">
        <v>2</v>
      </c>
      <c r="C42" s="113">
        <v>2</v>
      </c>
      <c r="E42" s="113">
        <v>2</v>
      </c>
      <c r="F42" s="113">
        <v>2</v>
      </c>
    </row>
    <row r="43" spans="2:6">
      <c r="B43" s="113">
        <v>2.5</v>
      </c>
      <c r="C43" s="113">
        <v>3</v>
      </c>
      <c r="E43" s="113">
        <v>2.5</v>
      </c>
      <c r="F43" s="113">
        <v>3</v>
      </c>
    </row>
    <row r="44" spans="2:6">
      <c r="B44" s="109">
        <v>3</v>
      </c>
      <c r="C44" s="109">
        <v>5</v>
      </c>
      <c r="E44" s="109">
        <v>3</v>
      </c>
      <c r="F44" s="109">
        <v>4</v>
      </c>
    </row>
    <row r="45" spans="2:6">
      <c r="B45" s="113">
        <v>3.5</v>
      </c>
      <c r="C45" s="113">
        <v>7</v>
      </c>
      <c r="E45" s="113">
        <v>3.5</v>
      </c>
      <c r="F45" s="113">
        <v>6</v>
      </c>
    </row>
    <row r="46" spans="2:6">
      <c r="B46" s="113">
        <v>4</v>
      </c>
      <c r="C46" s="113">
        <v>9</v>
      </c>
      <c r="E46" s="113">
        <v>4</v>
      </c>
      <c r="F46" s="113">
        <v>8</v>
      </c>
    </row>
    <row r="47" spans="2:6">
      <c r="B47" s="113">
        <v>4.5</v>
      </c>
      <c r="C47" s="113">
        <v>11</v>
      </c>
      <c r="E47" s="113">
        <v>4.5</v>
      </c>
      <c r="F47" s="113">
        <v>10</v>
      </c>
    </row>
    <row r="48" spans="2:6">
      <c r="B48" s="113">
        <v>5</v>
      </c>
      <c r="C48" s="113">
        <v>14</v>
      </c>
      <c r="E48" s="113">
        <v>5</v>
      </c>
      <c r="F48" s="113">
        <v>12</v>
      </c>
    </row>
    <row r="49" spans="2:6">
      <c r="B49" s="113">
        <v>5.5</v>
      </c>
      <c r="C49" s="113">
        <v>17</v>
      </c>
      <c r="E49" s="113">
        <v>5.5</v>
      </c>
      <c r="F49" s="113">
        <v>14</v>
      </c>
    </row>
    <row r="50" spans="2:6" ht="12.75" customHeight="1">
      <c r="B50" s="113">
        <v>6</v>
      </c>
      <c r="C50" s="113">
        <v>20</v>
      </c>
      <c r="E50" s="113">
        <v>6</v>
      </c>
      <c r="F50" s="113">
        <v>16</v>
      </c>
    </row>
    <row r="51" spans="2:6">
      <c r="B51" s="110" t="s">
        <v>339</v>
      </c>
      <c r="C51" s="110">
        <v>23</v>
      </c>
      <c r="E51" s="110" t="s">
        <v>339</v>
      </c>
      <c r="F51" s="110">
        <v>20</v>
      </c>
    </row>
    <row r="52" spans="2:6"/>
    <row r="53" spans="2:6"/>
    <row r="54" spans="2:6" ht="12.75" hidden="1" customHeight="1"/>
    <row r="55" spans="2:6" ht="12.75" hidden="1" customHeight="1"/>
    <row r="56" spans="2:6" ht="12.75" hidden="1" customHeight="1"/>
    <row r="57" spans="2:6" ht="12.75" hidden="1" customHeight="1"/>
    <row r="58" spans="2:6" ht="12.75" hidden="1" customHeight="1"/>
    <row r="59" spans="2:6" ht="114.75" hidden="1" customHeight="1"/>
    <row r="60" spans="2:6" ht="12.75" hidden="1" customHeight="1"/>
    <row r="61" spans="2:6"/>
    <row r="62" spans="2:6"/>
  </sheetData>
  <sheetProtection password="92AF" sheet="1" objects="1" scenarios="1"/>
  <mergeCells count="7">
    <mergeCell ref="B38:C38"/>
    <mergeCell ref="E38:F38"/>
    <mergeCell ref="B4:F4"/>
    <mergeCell ref="B5:C5"/>
    <mergeCell ref="E5:F5"/>
    <mergeCell ref="E30:F30"/>
    <mergeCell ref="B37:F37"/>
  </mergeCells>
  <pageMargins left="0.70866141732283472" right="0.70866141732283472" top="0.74803149606299213" bottom="0.74803149606299213" header="0.31496062992125984" footer="0.31496062992125984"/>
  <pageSetup paperSize="9" scale="59" orientation="portrait" r:id="rId1"/>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showRowColHeaders="0" workbookViewId="0">
      <selection activeCell="E5" sqref="E5"/>
    </sheetView>
  </sheetViews>
  <sheetFormatPr defaultRowHeight="12.75"/>
  <cols>
    <col min="1" max="1" width="4.28515625" style="138" customWidth="1"/>
    <col min="2" max="2" width="32.140625" style="138" customWidth="1"/>
    <col min="3" max="3" width="42.7109375" style="138" customWidth="1"/>
    <col min="4" max="4" width="67.7109375" style="138" customWidth="1"/>
    <col min="5" max="5" width="56.42578125" style="138" customWidth="1"/>
    <col min="6" max="6" width="38.5703125" style="138" customWidth="1"/>
    <col min="7" max="16384" width="9.140625" style="138"/>
  </cols>
  <sheetData>
    <row r="1" spans="2:4" ht="83.25" customHeight="1"/>
    <row r="3" spans="2:4" ht="33.75" customHeight="1">
      <c r="B3" s="274" t="s">
        <v>364</v>
      </c>
      <c r="C3" s="274"/>
      <c r="D3" s="274"/>
    </row>
    <row r="4" spans="2:4" ht="26.25" customHeight="1"/>
    <row r="5" spans="2:4" ht="26.25" customHeight="1">
      <c r="B5" s="139" t="s">
        <v>365</v>
      </c>
      <c r="C5" s="275" t="s">
        <v>366</v>
      </c>
      <c r="D5" s="276"/>
    </row>
    <row r="6" spans="2:4" ht="26.25" customHeight="1">
      <c r="B6" s="140"/>
      <c r="C6" s="141"/>
      <c r="D6" s="141"/>
    </row>
    <row r="7" spans="2:4" ht="26.25" customHeight="1">
      <c r="B7" s="142" t="s">
        <v>367</v>
      </c>
      <c r="C7" s="277" t="s">
        <v>368</v>
      </c>
      <c r="D7" s="276"/>
    </row>
    <row r="8" spans="2:4" ht="26.25" customHeight="1">
      <c r="B8" s="140"/>
      <c r="C8" s="141"/>
      <c r="D8" s="141"/>
    </row>
    <row r="9" spans="2:4" ht="26.25" customHeight="1">
      <c r="B9" s="143" t="s">
        <v>369</v>
      </c>
      <c r="C9" s="277" t="s">
        <v>370</v>
      </c>
      <c r="D9" s="276"/>
    </row>
    <row r="10" spans="2:4" ht="26.25" customHeight="1">
      <c r="B10" s="144"/>
      <c r="C10" s="141"/>
      <c r="D10" s="141"/>
    </row>
    <row r="11" spans="2:4" ht="26.25" customHeight="1">
      <c r="B11" s="145" t="s">
        <v>371</v>
      </c>
      <c r="C11" s="277" t="s">
        <v>372</v>
      </c>
      <c r="D11" s="276"/>
    </row>
    <row r="12" spans="2:4" ht="22.5" customHeight="1"/>
    <row r="13" spans="2:4" ht="33.75" customHeight="1">
      <c r="B13" s="274" t="s">
        <v>373</v>
      </c>
      <c r="C13" s="274"/>
      <c r="D13" s="274"/>
    </row>
    <row r="14" spans="2:4" ht="22.5" customHeight="1"/>
    <row r="15" spans="2:4" ht="182.25" customHeight="1">
      <c r="B15" s="272" t="s">
        <v>423</v>
      </c>
      <c r="C15" s="273"/>
      <c r="D15" s="273"/>
    </row>
    <row r="16" spans="2:4" ht="22.5" customHeight="1"/>
    <row r="17" spans="2:4" ht="33.75" customHeight="1">
      <c r="B17" s="274" t="s">
        <v>374</v>
      </c>
      <c r="C17" s="274"/>
      <c r="D17" s="274"/>
    </row>
    <row r="18" spans="2:4" ht="22.5" customHeight="1"/>
    <row r="19" spans="2:4" ht="72.75" customHeight="1">
      <c r="B19" s="272" t="s">
        <v>424</v>
      </c>
      <c r="C19" s="273"/>
      <c r="D19" s="273"/>
    </row>
    <row r="20" spans="2:4" ht="22.5" customHeight="1"/>
    <row r="21" spans="2:4" ht="22.5" customHeight="1"/>
    <row r="22" spans="2:4" ht="22.5" customHeight="1"/>
    <row r="23" spans="2:4" ht="22.5" customHeight="1"/>
    <row r="24" spans="2:4" ht="22.5" customHeight="1"/>
    <row r="25" spans="2:4" ht="22.5" customHeight="1"/>
    <row r="26" spans="2:4" ht="22.5" customHeight="1"/>
    <row r="27" spans="2:4" ht="22.5" customHeight="1"/>
    <row r="28" spans="2:4" ht="22.5" customHeight="1"/>
    <row r="29" spans="2:4" ht="22.5" customHeight="1"/>
    <row r="30" spans="2:4" ht="22.5" customHeight="1"/>
  </sheetData>
  <sheetProtection password="E6B1" sheet="1" objects="1" scenarios="1" selectLockedCells="1"/>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showRowColHeaders="0" workbookViewId="0">
      <selection activeCell="C28" sqref="C28"/>
    </sheetView>
  </sheetViews>
  <sheetFormatPr defaultRowHeight="14.25"/>
  <cols>
    <col min="1" max="1" width="3.85546875" style="250" customWidth="1"/>
    <col min="2" max="2" width="27.7109375" style="250" customWidth="1"/>
    <col min="3" max="3" width="21.42578125" style="250" customWidth="1"/>
    <col min="4" max="4" width="92" style="250" customWidth="1"/>
    <col min="5" max="16384" width="9.140625" style="250"/>
  </cols>
  <sheetData>
    <row r="1" spans="2:4" ht="67.5" customHeight="1"/>
    <row r="2" spans="2:4" ht="22.5" customHeight="1"/>
    <row r="3" spans="2:4" ht="56.25" customHeight="1">
      <c r="B3" s="278" t="s">
        <v>375</v>
      </c>
      <c r="C3" s="278"/>
      <c r="D3" s="278"/>
    </row>
    <row r="4" spans="2:4" ht="22.5" customHeight="1">
      <c r="B4" s="146"/>
      <c r="C4" s="146"/>
      <c r="D4" s="146"/>
    </row>
    <row r="5" spans="2:4" ht="33.75" customHeight="1">
      <c r="B5" s="147" t="s">
        <v>376</v>
      </c>
      <c r="C5" s="148"/>
      <c r="D5" s="148"/>
    </row>
    <row r="6" spans="2:4" ht="30" customHeight="1">
      <c r="B6" s="149"/>
      <c r="C6" s="150"/>
      <c r="D6" s="150"/>
    </row>
    <row r="7" spans="2:4" ht="30" customHeight="1">
      <c r="B7" s="266"/>
      <c r="C7" s="249" t="s">
        <v>397</v>
      </c>
      <c r="D7" s="249" t="s">
        <v>378</v>
      </c>
    </row>
    <row r="8" spans="2:4" ht="47.25" customHeight="1">
      <c r="B8" s="251" t="s">
        <v>398</v>
      </c>
      <c r="C8" s="151" t="s">
        <v>425</v>
      </c>
      <c r="D8" s="265" t="s">
        <v>421</v>
      </c>
    </row>
    <row r="9" spans="2:4" ht="38.25">
      <c r="B9" s="251" t="s">
        <v>377</v>
      </c>
      <c r="C9" s="151" t="s">
        <v>422</v>
      </c>
      <c r="D9" s="152" t="s">
        <v>379</v>
      </c>
    </row>
  </sheetData>
  <sheetProtection password="E6B1" sheet="1" objects="1" scenarios="1"/>
  <mergeCells count="1">
    <mergeCell ref="B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pageSetUpPr fitToPage="1"/>
  </sheetPr>
  <dimension ref="A1:M230"/>
  <sheetViews>
    <sheetView showGridLines="0" showRowColHeaders="0" zoomScaleNormal="100" workbookViewId="0">
      <selection activeCell="D1" sqref="D1"/>
    </sheetView>
  </sheetViews>
  <sheetFormatPr defaultColWidth="0" defaultRowHeight="12.75"/>
  <cols>
    <col min="1" max="1" width="5.7109375" style="29" customWidth="1"/>
    <col min="2" max="2" width="40.7109375" style="27" customWidth="1"/>
    <col min="3" max="3" width="31.28515625" style="27" customWidth="1"/>
    <col min="4" max="4" width="27" style="27" customWidth="1"/>
    <col min="5" max="9" width="23.140625" style="27" customWidth="1"/>
    <col min="10" max="10" width="23.140625" style="32" customWidth="1"/>
    <col min="11" max="11" width="22.42578125" style="29" customWidth="1"/>
    <col min="12" max="12" width="30.85546875" style="29" hidden="1" customWidth="1"/>
    <col min="13" max="16384" width="9.140625" style="29" hidden="1"/>
  </cols>
  <sheetData>
    <row r="1" spans="2:13" s="27" customFormat="1" ht="74.25" customHeight="1">
      <c r="J1" s="28"/>
    </row>
    <row r="2" spans="2:13" s="27" customFormat="1" ht="12.75" customHeight="1">
      <c r="J2" s="28"/>
    </row>
    <row r="3" spans="2:13" s="244" customFormat="1" ht="33.75" customHeight="1">
      <c r="B3" s="245" t="s">
        <v>394</v>
      </c>
      <c r="C3" s="246"/>
      <c r="D3" s="246"/>
      <c r="E3" s="246"/>
      <c r="F3" s="246"/>
      <c r="G3" s="246"/>
      <c r="H3" s="246"/>
      <c r="I3" s="246"/>
      <c r="J3" s="246"/>
      <c r="K3" s="246"/>
      <c r="L3" s="247"/>
      <c r="M3" s="247"/>
    </row>
    <row r="4" spans="2:13" s="27" customFormat="1">
      <c r="J4" s="28"/>
    </row>
    <row r="5" spans="2:13" ht="15.75">
      <c r="B5" s="20" t="s">
        <v>251</v>
      </c>
      <c r="C5" s="20"/>
      <c r="D5" s="20"/>
      <c r="E5" s="20"/>
      <c r="F5" s="20"/>
      <c r="G5" s="20"/>
      <c r="H5" s="20"/>
      <c r="I5" s="20"/>
      <c r="J5" s="20"/>
      <c r="K5" s="20"/>
    </row>
    <row r="6" spans="2:13">
      <c r="I6" s="32"/>
      <c r="J6" s="29"/>
    </row>
    <row r="7" spans="2:13" s="27" customFormat="1" ht="15.75" customHeight="1" thickBot="1">
      <c r="B7" s="234" t="s">
        <v>27</v>
      </c>
      <c r="C7" s="236"/>
      <c r="D7" s="236"/>
      <c r="E7" s="236"/>
      <c r="G7" s="155" t="s">
        <v>252</v>
      </c>
      <c r="H7" s="159" t="s">
        <v>186</v>
      </c>
    </row>
    <row r="8" spans="2:13" s="27" customFormat="1" ht="26.25" thickBot="1">
      <c r="B8" s="234" t="s">
        <v>393</v>
      </c>
      <c r="C8" s="312"/>
      <c r="D8" s="312"/>
      <c r="E8" s="197"/>
      <c r="G8" s="24" t="s">
        <v>253</v>
      </c>
      <c r="H8" s="26"/>
    </row>
    <row r="9" spans="2:13" s="27" customFormat="1">
      <c r="B9" s="237" t="s">
        <v>145</v>
      </c>
      <c r="C9" s="313"/>
      <c r="D9" s="313"/>
      <c r="E9" s="197"/>
      <c r="G9" s="3" t="s">
        <v>254</v>
      </c>
      <c r="H9" s="25">
        <f>DATE(YEAR(H8)+1,MONTH(H8),DAY(H8)-1)</f>
        <v>365</v>
      </c>
    </row>
    <row r="10" spans="2:13" s="27" customFormat="1">
      <c r="B10" s="237" t="s">
        <v>146</v>
      </c>
      <c r="C10" s="313"/>
      <c r="D10" s="313"/>
      <c r="E10" s="197"/>
      <c r="F10" s="38"/>
      <c r="G10" s="34"/>
      <c r="H10" s="34"/>
    </row>
    <row r="11" spans="2:13" s="27" customFormat="1" ht="14.25">
      <c r="B11" s="237" t="s">
        <v>147</v>
      </c>
      <c r="C11" s="313"/>
      <c r="D11" s="313"/>
      <c r="E11" s="197"/>
      <c r="G11" s="3" t="s">
        <v>181</v>
      </c>
      <c r="H11" s="4">
        <f>E66</f>
        <v>0</v>
      </c>
    </row>
    <row r="12" spans="2:13" s="27" customFormat="1">
      <c r="B12" s="237" t="s">
        <v>148</v>
      </c>
      <c r="C12" s="313"/>
      <c r="D12" s="313"/>
      <c r="E12" s="197"/>
      <c r="G12" s="3" t="s">
        <v>178</v>
      </c>
      <c r="H12" s="4" t="str">
        <f>IFERROR(VLOOKUP($C$11,'CDD &amp; HDD table'!$A:$D,3,FALSE),"")</f>
        <v/>
      </c>
    </row>
    <row r="13" spans="2:13" s="27" customFormat="1">
      <c r="B13" s="237" t="s">
        <v>119</v>
      </c>
      <c r="C13" s="314"/>
      <c r="D13" s="314"/>
      <c r="E13" s="197"/>
      <c r="G13" s="3" t="s">
        <v>179</v>
      </c>
      <c r="H13" s="4" t="str">
        <f>IFERROR(VLOOKUP($C$11,'CDD &amp; HDD table'!$A:$D,4,FALSE),"")</f>
        <v/>
      </c>
    </row>
    <row r="14" spans="2:13" s="27" customFormat="1" ht="13.5" thickBot="1">
      <c r="B14" s="34"/>
      <c r="C14" s="34"/>
      <c r="D14" s="39"/>
      <c r="E14" s="39"/>
      <c r="F14" s="21"/>
    </row>
    <row r="15" spans="2:13" s="27" customFormat="1" ht="38.25" customHeight="1">
      <c r="B15" s="235" t="s">
        <v>143</v>
      </c>
      <c r="C15" s="242"/>
      <c r="D15" s="310" t="s">
        <v>12</v>
      </c>
      <c r="E15" s="311"/>
    </row>
    <row r="16" spans="2:13" s="27" customFormat="1" ht="52.5" customHeight="1">
      <c r="B16" s="235" t="s">
        <v>142</v>
      </c>
      <c r="C16" s="243"/>
      <c r="D16" s="308" t="s">
        <v>14</v>
      </c>
      <c r="E16" s="309"/>
      <c r="J16" s="28"/>
    </row>
    <row r="17" spans="2:11" s="27" customFormat="1" ht="51" customHeight="1">
      <c r="B17" s="235" t="s">
        <v>141</v>
      </c>
      <c r="C17" s="243"/>
      <c r="D17" s="308" t="s">
        <v>149</v>
      </c>
      <c r="E17" s="309"/>
    </row>
    <row r="18" spans="2:11" s="27" customFormat="1" ht="51" customHeight="1" thickBot="1">
      <c r="B18" s="263" t="s">
        <v>419</v>
      </c>
      <c r="C18" s="264"/>
      <c r="D18" s="308" t="s">
        <v>420</v>
      </c>
      <c r="E18" s="309"/>
    </row>
    <row r="19" spans="2:11" s="27" customFormat="1"/>
    <row r="20" spans="2:11" ht="15.75">
      <c r="B20" s="5" t="s">
        <v>249</v>
      </c>
      <c r="C20" s="5"/>
      <c r="D20" s="5"/>
      <c r="E20" s="5"/>
      <c r="F20" s="5"/>
      <c r="G20" s="5"/>
      <c r="H20" s="5"/>
      <c r="I20" s="5"/>
      <c r="J20" s="5"/>
      <c r="K20" s="5"/>
    </row>
    <row r="21" spans="2:11">
      <c r="G21" s="29"/>
      <c r="H21" s="29"/>
      <c r="I21" s="29"/>
      <c r="J21" s="29"/>
    </row>
    <row r="22" spans="2:11" ht="20.100000000000001" customHeight="1">
      <c r="B22" s="288" t="s">
        <v>190</v>
      </c>
      <c r="C22" s="288" t="s">
        <v>331</v>
      </c>
      <c r="D22" s="288" t="s">
        <v>234</v>
      </c>
      <c r="E22" s="288" t="s">
        <v>170</v>
      </c>
      <c r="F22" s="288" t="s">
        <v>388</v>
      </c>
      <c r="G22" s="40"/>
      <c r="H22" s="41"/>
      <c r="I22" s="41"/>
      <c r="J22" s="41"/>
      <c r="K22" s="41"/>
    </row>
    <row r="23" spans="2:11" ht="20.100000000000001" customHeight="1">
      <c r="B23" s="289"/>
      <c r="C23" s="289"/>
      <c r="D23" s="289"/>
      <c r="E23" s="289"/>
      <c r="F23" s="289"/>
      <c r="G23" s="42"/>
      <c r="H23" s="32"/>
      <c r="I23" s="29"/>
      <c r="J23" s="29"/>
    </row>
    <row r="24" spans="2:11" ht="20.100000000000001" customHeight="1">
      <c r="B24" s="231">
        <v>1</v>
      </c>
      <c r="C24" s="231" t="str">
        <f>C73</f>
        <v>Electricity</v>
      </c>
      <c r="D24" s="232" t="e">
        <f>IF(C24="Electricity",VLOOKUP($C$12,'NGER Emission Factors'!$A$23:$K$34,10,FALSE)/VLOOKUP($C$12,'NGER Emission Factors'!$A$23:$K$35,6,FALSE),IF(C24="GreenPower",VLOOKUP(C24,'NGER Emission Factors'!$A$23:$J$35,10,FALSE)/VLOOKUP(C24,'NGER Emission Factors'!$A$23:$J$35,6,FALSE),VLOOKUP(C24,'NGER Emission Factors'!$A$5:$K$10,10,FALSE)))</f>
        <v>#N/A</v>
      </c>
      <c r="E24" s="232">
        <f>SUM(I81:I92)</f>
        <v>0</v>
      </c>
      <c r="F24" s="232" t="e">
        <f>E24*$D24</f>
        <v>#N/A</v>
      </c>
      <c r="G24" s="43"/>
      <c r="H24" s="32"/>
      <c r="I24" s="29"/>
      <c r="J24" s="29"/>
    </row>
    <row r="25" spans="2:11" ht="20.100000000000001" customHeight="1">
      <c r="B25" s="231">
        <v>2</v>
      </c>
      <c r="C25" s="231" t="str">
        <f>C96</f>
        <v>GreenPower</v>
      </c>
      <c r="D25" s="232">
        <f>IF(C25="Electricity",VLOOKUP($C$12,'NGER Emission Factors'!$A$23:$K$34,10,FALSE)/VLOOKUP($C$12,'NGER Emission Factors'!$A$23:$K$35,6,FALSE),IF(C25="GreenPower",VLOOKUP(C25,'NGER Emission Factors'!$A$23:$J$35,10,FALSE)/VLOOKUP(C25,'NGER Emission Factors'!$A$23:$J$35,6,FALSE),VLOOKUP(C25,'NGER Emission Factors'!$A$5:$K$10,10,FALSE)))</f>
        <v>0</v>
      </c>
      <c r="E25" s="232">
        <f>SUM(I104:I115)</f>
        <v>0</v>
      </c>
      <c r="F25" s="232">
        <f>E25*$D25</f>
        <v>0</v>
      </c>
      <c r="G25" s="43"/>
      <c r="H25" s="32"/>
      <c r="I25" s="29"/>
      <c r="J25" s="29"/>
    </row>
    <row r="26" spans="2:11" ht="20.100000000000001" customHeight="1">
      <c r="B26" s="231">
        <v>3</v>
      </c>
      <c r="C26" s="231" t="str">
        <f>C119</f>
        <v>Natural gas distributed in a pipeline</v>
      </c>
      <c r="D26" s="232">
        <f>IF(C26="Electricity",VLOOKUP($C$12,'NGER Emission Factors'!$A$23:$K$34,10,FALSE)/VLOOKUP($C$12,'NGER Emission Factors'!$A$23:$K$35,6,FALSE),IF(C26="GreenPower",VLOOKUP(C26,'NGER Emission Factors'!$A$23:$J$35,10,FALSE)/VLOOKUP(C26,'NGER Emission Factors'!$A$23:$J$35,6,FALSE),VLOOKUP(C26,'NGER Emission Factors'!$A$5:$K$10,10,FALSE)))</f>
        <v>51.330000000000005</v>
      </c>
      <c r="E26" s="232">
        <f>SUM(I127:I138)</f>
        <v>0</v>
      </c>
      <c r="F26" s="232">
        <f t="shared" ref="F26:F30" si="0">E26*$D26</f>
        <v>0</v>
      </c>
      <c r="G26" s="43"/>
      <c r="H26" s="32"/>
      <c r="I26" s="29"/>
      <c r="J26" s="29"/>
    </row>
    <row r="27" spans="2:11" ht="20.100000000000001" customHeight="1">
      <c r="B27" s="231">
        <v>4</v>
      </c>
      <c r="C27" s="231" t="str">
        <f>C142</f>
        <v>LPG</v>
      </c>
      <c r="D27" s="232">
        <f>IF(C27="Electricity",VLOOKUP($C$12,'NGER Emission Factors'!$A$23:$K$34,10,FALSE)/VLOOKUP($C$12,'NGER Emission Factors'!$A$23:$K$35,6,FALSE),IF(C27="GreenPower",VLOOKUP(C27,'NGER Emission Factors'!$A$23:$J$35,10,FALSE)/VLOOKUP(C27,'NGER Emission Factors'!$A$23:$J$35,6,FALSE),VLOOKUP(C27,'NGER Emission Factors'!$A$5:$K$10,10,FALSE)))</f>
        <v>60.199999999999996</v>
      </c>
      <c r="E27" s="232">
        <f>SUM(I150:I161)</f>
        <v>0</v>
      </c>
      <c r="F27" s="232">
        <f t="shared" si="0"/>
        <v>0</v>
      </c>
      <c r="G27" s="43"/>
      <c r="H27" s="32"/>
      <c r="I27" s="29"/>
      <c r="J27" s="29"/>
    </row>
    <row r="28" spans="2:11" ht="20.100000000000001" customHeight="1">
      <c r="B28" s="231">
        <v>5</v>
      </c>
      <c r="C28" s="231" t="str">
        <f>C165</f>
        <v>Diesel Oil</v>
      </c>
      <c r="D28" s="232">
        <f>IF(C28="Electricity",VLOOKUP($C$12,'NGER Emission Factors'!$A$23:$K$34,10,FALSE)/VLOOKUP($C$12,'NGER Emission Factors'!$A$23:$K$35,6,FALSE),IF(C28="GreenPower",VLOOKUP(C28,'NGER Emission Factors'!$A$23:$J$35,10,FALSE)/VLOOKUP(C28,'NGER Emission Factors'!$A$23:$J$35,6,FALSE),VLOOKUP(C28,'NGER Emission Factors'!$A$5:$K$10,10,FALSE)))</f>
        <v>69.5</v>
      </c>
      <c r="E28" s="232">
        <f>SUM(I173:I184)</f>
        <v>0</v>
      </c>
      <c r="F28" s="232">
        <f t="shared" si="0"/>
        <v>0</v>
      </c>
      <c r="G28" s="43"/>
      <c r="H28" s="32"/>
      <c r="I28" s="29"/>
      <c r="J28" s="29"/>
    </row>
    <row r="29" spans="2:11" ht="20.100000000000001" customHeight="1">
      <c r="B29" s="231">
        <v>6</v>
      </c>
      <c r="C29" s="231" t="str">
        <f>C188</f>
        <v>Black Coal</v>
      </c>
      <c r="D29" s="232">
        <f>IF(C29="Electricity",VLOOKUP($C$12,'NGER Emission Factors'!$A$23:$K$34,10,FALSE)/VLOOKUP($C$12,'NGER Emission Factors'!$A$23:$K$35,6,FALSE),IF(C29="GreenPower",VLOOKUP(C29,'NGER Emission Factors'!$A$23:$J$35,10,FALSE)/VLOOKUP(C29,'NGER Emission Factors'!$A$23:$J$35,6,FALSE),VLOOKUP(C29,'NGER Emission Factors'!$A$5:$K$10,10,FALSE)))</f>
        <v>88.43</v>
      </c>
      <c r="E29" s="232">
        <f>SUM(I196:I207)</f>
        <v>0</v>
      </c>
      <c r="F29" s="232">
        <f t="shared" si="0"/>
        <v>0</v>
      </c>
      <c r="G29" s="43"/>
      <c r="H29" s="32"/>
      <c r="I29" s="29"/>
      <c r="J29" s="29"/>
    </row>
    <row r="30" spans="2:11" ht="20.100000000000001" customHeight="1">
      <c r="B30" s="231">
        <v>7</v>
      </c>
      <c r="C30" s="231" t="str">
        <f>C211</f>
        <v>Other</v>
      </c>
      <c r="D30" s="232" t="e">
        <f>IF(C30="Electricity",VLOOKUP($C$12,'NGER Emission Factors'!$A$23:$K$34,10,FALSE)/VLOOKUP($C$12,'NGER Emission Factors'!$A$23:$K$35,6,FALSE),IF(C30="GreenPower",VLOOKUP(C30,'NGER Emission Factors'!$A$23:$J$35,10,FALSE)/VLOOKUP(C30,'NGER Emission Factors'!$A$23:$J$35,6,FALSE),VLOOKUP(C30,'NGER Emission Factors'!$A$5:$K$10,10,FALSE)))</f>
        <v>#N/A</v>
      </c>
      <c r="E30" s="232">
        <f>SUM(I219:I230)</f>
        <v>0</v>
      </c>
      <c r="F30" s="232" t="e">
        <f t="shared" si="0"/>
        <v>#N/A</v>
      </c>
      <c r="G30" s="43"/>
      <c r="H30" s="32"/>
      <c r="I30" s="29"/>
      <c r="J30" s="29"/>
    </row>
    <row r="31" spans="2:11" s="46" customFormat="1" ht="20.100000000000001" customHeight="1">
      <c r="B31" s="305" t="s">
        <v>66</v>
      </c>
      <c r="C31" s="305"/>
      <c r="D31" s="305"/>
      <c r="E31" s="233">
        <f>SUM(E24:E30)</f>
        <v>0</v>
      </c>
      <c r="F31" s="233" t="e">
        <f>SUM(F24:F30)</f>
        <v>#N/A</v>
      </c>
      <c r="G31" s="44"/>
      <c r="H31" s="45"/>
    </row>
    <row r="32" spans="2:11" ht="20.100000000000001" customHeight="1">
      <c r="G32" s="29"/>
      <c r="H32" s="29"/>
      <c r="I32" s="29"/>
      <c r="J32" s="29"/>
    </row>
    <row r="33" spans="2:11" ht="20.100000000000001" customHeight="1"/>
    <row r="34" spans="2:11" s="27" customFormat="1" ht="20.100000000000001" customHeight="1">
      <c r="B34" s="5" t="s">
        <v>278</v>
      </c>
      <c r="C34" s="5"/>
      <c r="D34" s="5"/>
      <c r="E34" s="5"/>
      <c r="F34" s="5"/>
      <c r="G34" s="5"/>
      <c r="H34" s="5"/>
      <c r="I34" s="5"/>
      <c r="J34" s="5"/>
      <c r="K34" s="5"/>
    </row>
    <row r="35" spans="2:11" ht="20.100000000000001" customHeight="1"/>
    <row r="36" spans="2:11" ht="20.100000000000001" customHeight="1">
      <c r="B36" s="288" t="s">
        <v>272</v>
      </c>
      <c r="C36" s="288" t="s">
        <v>83</v>
      </c>
      <c r="J36" s="27"/>
      <c r="K36" s="27"/>
    </row>
    <row r="37" spans="2:11" ht="20.100000000000001" customHeight="1">
      <c r="B37" s="289"/>
      <c r="C37" s="289"/>
      <c r="J37" s="27"/>
      <c r="K37" s="27"/>
    </row>
    <row r="38" spans="2:11" ht="20.100000000000001" customHeight="1">
      <c r="B38" s="231" t="s">
        <v>178</v>
      </c>
      <c r="C38" s="167" t="str">
        <f>H12</f>
        <v/>
      </c>
      <c r="J38" s="27"/>
      <c r="K38" s="27"/>
    </row>
    <row r="39" spans="2:11" ht="20.100000000000001" customHeight="1">
      <c r="B39" s="231" t="s">
        <v>179</v>
      </c>
      <c r="C39" s="167" t="str">
        <f>H13</f>
        <v/>
      </c>
      <c r="J39" s="27"/>
      <c r="K39" s="27"/>
    </row>
    <row r="40" spans="2:11" ht="20.100000000000001" customHeight="1">
      <c r="B40" s="231" t="s">
        <v>245</v>
      </c>
      <c r="C40" s="167">
        <f>E66</f>
        <v>0</v>
      </c>
      <c r="J40" s="27"/>
      <c r="K40" s="27"/>
    </row>
    <row r="41" spans="2:11" ht="20.100000000000001" customHeight="1">
      <c r="B41" s="231" t="s">
        <v>246</v>
      </c>
      <c r="C41" s="167" t="e">
        <f>F66</f>
        <v>#DIV/0!</v>
      </c>
      <c r="J41" s="27"/>
      <c r="K41" s="27"/>
    </row>
    <row r="42" spans="2:11" ht="20.100000000000001" customHeight="1">
      <c r="B42" s="231" t="str">
        <f>G49</f>
        <v>Adjusted Operational Variable 1</v>
      </c>
      <c r="C42" s="167">
        <f>G66</f>
        <v>1</v>
      </c>
      <c r="J42" s="27"/>
      <c r="K42" s="27"/>
    </row>
    <row r="43" spans="2:11" ht="20.100000000000001" customHeight="1">
      <c r="B43" s="231" t="str">
        <f>H49</f>
        <v>Adjusted Operational Variable 2</v>
      </c>
      <c r="C43" s="167">
        <f>H66</f>
        <v>1</v>
      </c>
      <c r="J43" s="27"/>
      <c r="K43" s="27"/>
    </row>
    <row r="44" spans="2:11" ht="20.100000000000001" customHeight="1">
      <c r="B44" s="231" t="str">
        <f>I49</f>
        <v>Adjusted Operational Variable 3</v>
      </c>
      <c r="C44" s="167">
        <f>I66</f>
        <v>1</v>
      </c>
      <c r="J44" s="27"/>
      <c r="K44" s="27"/>
    </row>
    <row r="45" spans="2:11" ht="20.100000000000001" customHeight="1">
      <c r="J45" s="27"/>
      <c r="K45" s="27"/>
    </row>
    <row r="46" spans="2:11" ht="20.100000000000001" customHeight="1"/>
    <row r="47" spans="2:11" s="27" customFormat="1" ht="20.100000000000001" customHeight="1">
      <c r="B47" s="5" t="s">
        <v>243</v>
      </c>
      <c r="C47" s="5"/>
      <c r="D47" s="5"/>
      <c r="E47" s="5"/>
      <c r="F47" s="5"/>
      <c r="G47" s="5"/>
      <c r="H47" s="5"/>
      <c r="I47" s="5"/>
      <c r="J47" s="5"/>
      <c r="K47" s="5"/>
    </row>
    <row r="48" spans="2:11" s="27" customFormat="1" ht="20.100000000000001" customHeight="1">
      <c r="J48" s="37"/>
    </row>
    <row r="49" spans="2:11" s="27" customFormat="1" ht="40.5" customHeight="1">
      <c r="B49" s="155" t="s">
        <v>348</v>
      </c>
      <c r="C49" s="155" t="s">
        <v>349</v>
      </c>
      <c r="D49" s="155" t="s">
        <v>350</v>
      </c>
      <c r="E49" s="155" t="s">
        <v>392</v>
      </c>
      <c r="F49" s="155" t="s">
        <v>355</v>
      </c>
      <c r="G49" s="267" t="s">
        <v>344</v>
      </c>
      <c r="H49" s="267" t="s">
        <v>345</v>
      </c>
      <c r="I49" s="267" t="s">
        <v>346</v>
      </c>
      <c r="J49" s="155" t="s">
        <v>347</v>
      </c>
      <c r="K49" s="155" t="s">
        <v>97</v>
      </c>
    </row>
    <row r="50" spans="2:11" s="27" customFormat="1" ht="24.95" customHeight="1">
      <c r="B50" s="268" t="s">
        <v>150</v>
      </c>
      <c r="C50" s="269"/>
      <c r="D50" s="270" t="s">
        <v>279</v>
      </c>
      <c r="E50" s="268"/>
      <c r="F50" s="268"/>
      <c r="G50" s="268"/>
      <c r="H50" s="268"/>
      <c r="I50" s="268"/>
      <c r="J50" s="268"/>
      <c r="K50" s="268"/>
    </row>
    <row r="51" spans="2:11" s="27" customFormat="1" ht="24.95" customHeight="1">
      <c r="B51" s="268" t="s">
        <v>153</v>
      </c>
      <c r="C51" s="269"/>
      <c r="D51" s="270" t="s">
        <v>279</v>
      </c>
      <c r="E51" s="268"/>
      <c r="F51" s="268"/>
      <c r="G51" s="268"/>
      <c r="H51" s="268"/>
      <c r="I51" s="268"/>
      <c r="J51" s="268"/>
      <c r="K51" s="268"/>
    </row>
    <row r="52" spans="2:11" s="27" customFormat="1" ht="24.95" customHeight="1">
      <c r="B52" s="268" t="s">
        <v>154</v>
      </c>
      <c r="C52" s="269"/>
      <c r="D52" s="270" t="s">
        <v>279</v>
      </c>
      <c r="E52" s="268"/>
      <c r="F52" s="268"/>
      <c r="G52" s="268"/>
      <c r="H52" s="268"/>
      <c r="I52" s="268"/>
      <c r="J52" s="268"/>
      <c r="K52" s="268"/>
    </row>
    <row r="53" spans="2:11" s="27" customFormat="1" ht="24.95" customHeight="1">
      <c r="B53" s="268" t="s">
        <v>155</v>
      </c>
      <c r="C53" s="269"/>
      <c r="D53" s="270" t="s">
        <v>279</v>
      </c>
      <c r="E53" s="268"/>
      <c r="F53" s="268"/>
      <c r="G53" s="268"/>
      <c r="H53" s="268"/>
      <c r="I53" s="268"/>
      <c r="J53" s="268"/>
      <c r="K53" s="268"/>
    </row>
    <row r="54" spans="2:11" s="27" customFormat="1" ht="24.95" customHeight="1">
      <c r="B54" s="268" t="s">
        <v>156</v>
      </c>
      <c r="C54" s="269"/>
      <c r="D54" s="270" t="s">
        <v>279</v>
      </c>
      <c r="E54" s="268"/>
      <c r="F54" s="268"/>
      <c r="G54" s="268"/>
      <c r="H54" s="268"/>
      <c r="I54" s="268"/>
      <c r="J54" s="268"/>
      <c r="K54" s="268"/>
    </row>
    <row r="55" spans="2:11" s="27" customFormat="1" ht="24.95" customHeight="1">
      <c r="B55" s="268" t="s">
        <v>157</v>
      </c>
      <c r="C55" s="269"/>
      <c r="D55" s="270" t="s">
        <v>279</v>
      </c>
      <c r="E55" s="268"/>
      <c r="F55" s="268"/>
      <c r="G55" s="268"/>
      <c r="H55" s="268"/>
      <c r="I55" s="268"/>
      <c r="J55" s="268"/>
      <c r="K55" s="268"/>
    </row>
    <row r="56" spans="2:11" s="27" customFormat="1" ht="24.95" customHeight="1">
      <c r="B56" s="268" t="s">
        <v>158</v>
      </c>
      <c r="C56" s="269"/>
      <c r="D56" s="270" t="s">
        <v>279</v>
      </c>
      <c r="E56" s="268"/>
      <c r="F56" s="268"/>
      <c r="G56" s="268"/>
      <c r="H56" s="268"/>
      <c r="I56" s="268"/>
      <c r="J56" s="268"/>
      <c r="K56" s="268"/>
    </row>
    <row r="57" spans="2:11" s="27" customFormat="1" ht="24.95" customHeight="1">
      <c r="B57" s="268" t="s">
        <v>159</v>
      </c>
      <c r="C57" s="269"/>
      <c r="D57" s="270" t="s">
        <v>279</v>
      </c>
      <c r="E57" s="268"/>
      <c r="F57" s="268"/>
      <c r="G57" s="268"/>
      <c r="H57" s="268"/>
      <c r="I57" s="268"/>
      <c r="J57" s="268"/>
      <c r="K57" s="268"/>
    </row>
    <row r="58" spans="2:11" s="27" customFormat="1" ht="24.95" customHeight="1">
      <c r="B58" s="268" t="s">
        <v>160</v>
      </c>
      <c r="C58" s="269"/>
      <c r="D58" s="270" t="s">
        <v>279</v>
      </c>
      <c r="E58" s="268"/>
      <c r="F58" s="268"/>
      <c r="G58" s="268"/>
      <c r="H58" s="268"/>
      <c r="I58" s="268"/>
      <c r="J58" s="268"/>
      <c r="K58" s="268"/>
    </row>
    <row r="59" spans="2:11" s="27" customFormat="1" ht="24.95" customHeight="1">
      <c r="B59" s="268" t="s">
        <v>161</v>
      </c>
      <c r="C59" s="269"/>
      <c r="D59" s="270" t="s">
        <v>279</v>
      </c>
      <c r="E59" s="268"/>
      <c r="F59" s="268"/>
      <c r="G59" s="268"/>
      <c r="H59" s="268"/>
      <c r="I59" s="268"/>
      <c r="J59" s="268"/>
      <c r="K59" s="268"/>
    </row>
    <row r="60" spans="2:11" s="27" customFormat="1" ht="24.95" customHeight="1">
      <c r="B60" s="268" t="s">
        <v>162</v>
      </c>
      <c r="C60" s="269"/>
      <c r="D60" s="270" t="s">
        <v>279</v>
      </c>
      <c r="E60" s="268"/>
      <c r="F60" s="268"/>
      <c r="G60" s="268"/>
      <c r="H60" s="268"/>
      <c r="I60" s="268"/>
      <c r="J60" s="268"/>
      <c r="K60" s="268"/>
    </row>
    <row r="61" spans="2:11" s="27" customFormat="1" ht="24.95" customHeight="1">
      <c r="B61" s="268" t="s">
        <v>163</v>
      </c>
      <c r="C61" s="269"/>
      <c r="D61" s="270" t="s">
        <v>279</v>
      </c>
      <c r="E61" s="268"/>
      <c r="F61" s="268"/>
      <c r="G61" s="268"/>
      <c r="H61" s="268"/>
      <c r="I61" s="268"/>
      <c r="J61" s="268"/>
      <c r="K61" s="268"/>
    </row>
    <row r="62" spans="2:11" s="27" customFormat="1" ht="24.95" customHeight="1">
      <c r="B62" s="268" t="s">
        <v>164</v>
      </c>
      <c r="C62" s="269"/>
      <c r="D62" s="270" t="s">
        <v>279</v>
      </c>
      <c r="E62" s="268"/>
      <c r="F62" s="268"/>
      <c r="G62" s="268"/>
      <c r="H62" s="268"/>
      <c r="I62" s="268"/>
      <c r="J62" s="268"/>
      <c r="K62" s="268"/>
    </row>
    <row r="63" spans="2:11" s="27" customFormat="1" ht="24.95" customHeight="1">
      <c r="B63" s="268" t="s">
        <v>165</v>
      </c>
      <c r="C63" s="269"/>
      <c r="D63" s="270" t="s">
        <v>279</v>
      </c>
      <c r="E63" s="268"/>
      <c r="F63" s="268"/>
      <c r="G63" s="268"/>
      <c r="H63" s="268"/>
      <c r="I63" s="268"/>
      <c r="J63" s="268"/>
      <c r="K63" s="268"/>
    </row>
    <row r="64" spans="2:11" s="27" customFormat="1" ht="24.95" customHeight="1">
      <c r="B64" s="268" t="s">
        <v>166</v>
      </c>
      <c r="C64" s="269"/>
      <c r="D64" s="270" t="s">
        <v>279</v>
      </c>
      <c r="E64" s="268"/>
      <c r="F64" s="268"/>
      <c r="G64" s="268"/>
      <c r="H64" s="268"/>
      <c r="I64" s="268"/>
      <c r="J64" s="268"/>
      <c r="K64" s="268"/>
    </row>
    <row r="65" spans="2:11" s="27" customFormat="1" ht="24.75" customHeight="1">
      <c r="B65" s="31"/>
      <c r="E65" s="158" t="s">
        <v>390</v>
      </c>
      <c r="F65" s="158" t="s">
        <v>174</v>
      </c>
      <c r="G65" s="158" t="str">
        <f>G49</f>
        <v>Adjusted Operational Variable 1</v>
      </c>
      <c r="H65" s="158" t="str">
        <f>H49</f>
        <v>Adjusted Operational Variable 2</v>
      </c>
      <c r="I65" s="158" t="str">
        <f>I49</f>
        <v>Adjusted Operational Variable 3</v>
      </c>
      <c r="K65" s="28"/>
    </row>
    <row r="66" spans="2:11" s="27" customFormat="1" ht="20.100000000000001" customHeight="1">
      <c r="E66" s="167">
        <f>SUMPRODUCT(E50:E64,J50:J64)/($H$9-$H$8+1)</f>
        <v>0</v>
      </c>
      <c r="F66" s="167" t="e">
        <f>SUMPRODUCT(F50:F64,$J50:$J64,$E50:$E64)/($H$9-$H$8+1)/SUM($E50:$E64)</f>
        <v>#DIV/0!</v>
      </c>
      <c r="G66" s="167">
        <f>IFERROR(SUMPRODUCT(G50:G64,$J50:$J64,$E50:$E64)/($H$9-$H$8+1)/SUM($E50:$E64),1)</f>
        <v>1</v>
      </c>
      <c r="H66" s="167">
        <f>IFERROR(SUMPRODUCT(H50:H64,$J50:$J64,$E50:$E64)/($H$9-$H$8+1)/SUM($E50:$E64),1)</f>
        <v>1</v>
      </c>
      <c r="I66" s="167">
        <f>IFERROR(SUMPRODUCT(I50:I64,$J50:$J64,$E50:$E64)/($H$9-$H$8+1)/SUM($E50:$E64),1)</f>
        <v>1</v>
      </c>
      <c r="K66" s="28"/>
    </row>
    <row r="67" spans="2:11" s="27" customFormat="1" ht="20.100000000000001" customHeight="1">
      <c r="B67" s="27" t="s">
        <v>351</v>
      </c>
      <c r="J67" s="28"/>
    </row>
    <row r="68" spans="2:11" s="27" customFormat="1" ht="20.100000000000001" customHeight="1">
      <c r="J68" s="28"/>
    </row>
    <row r="69" spans="2:11" s="27" customFormat="1" ht="20.100000000000001" customHeight="1">
      <c r="B69" s="5" t="s">
        <v>244</v>
      </c>
      <c r="C69" s="5"/>
      <c r="D69" s="5"/>
      <c r="E69" s="5"/>
      <c r="F69" s="5"/>
      <c r="G69" s="5"/>
      <c r="H69" s="5"/>
      <c r="I69" s="5"/>
      <c r="J69" s="5"/>
      <c r="K69" s="5"/>
    </row>
    <row r="70" spans="2:11" s="27" customFormat="1" ht="20.100000000000001" customHeight="1">
      <c r="J70" s="32"/>
    </row>
    <row r="71" spans="2:11" ht="20.100000000000001" customHeight="1">
      <c r="B71" s="5" t="s">
        <v>227</v>
      </c>
      <c r="C71" s="5"/>
      <c r="D71" s="5"/>
      <c r="E71" s="5"/>
      <c r="F71" s="5"/>
      <c r="G71" s="5"/>
      <c r="H71" s="5"/>
      <c r="I71" s="5"/>
      <c r="J71" s="5"/>
      <c r="K71" s="5"/>
    </row>
    <row r="72" spans="2:11" s="27" customFormat="1" ht="20.100000000000001" customHeight="1" thickBot="1">
      <c r="J72" s="32"/>
    </row>
    <row r="73" spans="2:11" s="27" customFormat="1" ht="20.100000000000001" customHeight="1" thickBot="1">
      <c r="B73" s="193" t="s">
        <v>105</v>
      </c>
      <c r="C73" s="167" t="s">
        <v>1</v>
      </c>
      <c r="E73" s="193" t="s">
        <v>11</v>
      </c>
      <c r="F73" s="296"/>
      <c r="G73" s="297"/>
      <c r="H73" s="297"/>
      <c r="I73" s="298"/>
      <c r="J73" s="32"/>
    </row>
    <row r="74" spans="2:11" s="27" customFormat="1" ht="20.100000000000001" customHeight="1">
      <c r="B74" s="155" t="s">
        <v>222</v>
      </c>
      <c r="C74" s="230" t="e">
        <f>IF(C73="Electricity",VLOOKUP($C$12,'NGER Emission Factors'!$A$23:$J$34,2,FALSE),IF(C73="GreenPower",VLOOKUP(C73,'NGER Emission Factors'!$A$23:$J$35,2,FALSE),VLOOKUP(C73,'NGER Emission Factors'!$A$5:$J$18,2,FALSE)))</f>
        <v>#N/A</v>
      </c>
      <c r="E74" s="306" t="s">
        <v>4</v>
      </c>
      <c r="F74" s="299"/>
      <c r="G74" s="300"/>
      <c r="H74" s="300"/>
      <c r="I74" s="301"/>
      <c r="J74" s="32"/>
    </row>
    <row r="75" spans="2:11" s="27" customFormat="1" ht="20.100000000000001" customHeight="1" thickBot="1">
      <c r="B75" s="155" t="s">
        <v>221</v>
      </c>
      <c r="C75" s="228" t="e">
        <f>IF(C73="Electricity",VLOOKUP($C$12,'NGER Emission Factors'!$A$23:$J$34,10,FALSE),IF(C73="GreenPower",VLOOKUP(C73,'NGER Emission Factors'!$A$23:$J$35,10,FALSE),VLOOKUP(C73,'NGER Emission Factors'!$A$5:$J$18,10,FALSE)))</f>
        <v>#N/A</v>
      </c>
      <c r="D75" s="47"/>
      <c r="E75" s="307"/>
      <c r="F75" s="302"/>
      <c r="G75" s="303"/>
      <c r="H75" s="303"/>
      <c r="I75" s="304"/>
      <c r="J75" s="32"/>
    </row>
    <row r="76" spans="2:11" s="27" customFormat="1" ht="20.100000000000001" customHeight="1">
      <c r="B76" s="155" t="s">
        <v>220</v>
      </c>
      <c r="C76" s="167" t="e">
        <f>IF(C73="Electricity",VLOOKUP($C$12,'NGER Emission Factors'!$A$23:$J$34,5,FALSE),IF(C73="GreenPower",VLOOKUP(C73,'NGER Emission Factors'!$A$23:$J$35,5,FALSE),VLOOKUP(C73,'NGER Emission Factors'!$A$5:$J$18,5,FALSE)))</f>
        <v>#N/A</v>
      </c>
      <c r="J76" s="32"/>
    </row>
    <row r="77" spans="2:11" s="27" customFormat="1" ht="20.100000000000001" customHeight="1">
      <c r="B77" s="155" t="s">
        <v>226</v>
      </c>
      <c r="C77" s="229" t="e">
        <f>IF(C73="Electricity",VLOOKUP($C$12,'NGER Emission Factors'!$A$23:$J$34,6,FALSE),IF(C73="GreenPower",VLOOKUP(C73,'NGER Emission Factors'!$A$23:$J$35,6,FALSE),VLOOKUP(C73,'NGER Emission Factors'!$A$5:$J$18,6,FALSE)))</f>
        <v>#N/A</v>
      </c>
      <c r="E77" s="27" t="s">
        <v>13</v>
      </c>
      <c r="J77" s="32"/>
    </row>
    <row r="78" spans="2:11" s="27" customFormat="1" ht="20.100000000000001" customHeight="1">
      <c r="G78" s="32"/>
    </row>
    <row r="79" spans="2:11" s="27" customFormat="1" ht="20.100000000000001" customHeight="1">
      <c r="J79" s="32"/>
    </row>
    <row r="80" spans="2:11" s="27" customFormat="1" ht="20.100000000000001" customHeight="1" thickBot="1">
      <c r="B80" s="159" t="s">
        <v>2</v>
      </c>
      <c r="C80" s="159" t="s">
        <v>3</v>
      </c>
      <c r="D80" s="159" t="s">
        <v>6</v>
      </c>
      <c r="E80" s="159" t="s">
        <v>7</v>
      </c>
      <c r="F80" s="159" t="e">
        <f>"Billed Quantity ("&amp;C76&amp;")"</f>
        <v>#N/A</v>
      </c>
      <c r="G80" s="155" t="s">
        <v>8</v>
      </c>
      <c r="H80" s="155" t="s">
        <v>226</v>
      </c>
      <c r="I80" s="155" t="s">
        <v>306</v>
      </c>
    </row>
    <row r="81" spans="2:11" s="27" customFormat="1" ht="20.100000000000001" customHeight="1">
      <c r="B81" s="200"/>
      <c r="C81" s="201"/>
      <c r="D81" s="202"/>
      <c r="E81" s="202"/>
      <c r="F81" s="203"/>
      <c r="G81" s="227" t="str">
        <f t="shared" ref="G81:G92" si="1">IF(ISBLANK(D81),"",E81-D81+1)</f>
        <v/>
      </c>
      <c r="H81" s="167" t="e">
        <f>$C$77</f>
        <v>#N/A</v>
      </c>
      <c r="I81" s="167">
        <f t="shared" ref="I81:I92" si="2">IF(F81&gt;0,F81*H81*IF(OR(D81&gt;$H$9,E81&lt;$H$8), 0, IF(D81&lt;$H$8,E81-$H$8,IF($H$9&lt;E81,E81-$H$9,G81)))/G81,0)</f>
        <v>0</v>
      </c>
    </row>
    <row r="82" spans="2:11" s="27" customFormat="1" ht="20.100000000000001" customHeight="1">
      <c r="B82" s="204"/>
      <c r="C82" s="205"/>
      <c r="D82" s="206"/>
      <c r="E82" s="206"/>
      <c r="F82" s="207"/>
      <c r="G82" s="227" t="str">
        <f t="shared" si="1"/>
        <v/>
      </c>
      <c r="H82" s="167" t="e">
        <f t="shared" ref="H82:H92" si="3">$C$77</f>
        <v>#N/A</v>
      </c>
      <c r="I82" s="167">
        <f t="shared" si="2"/>
        <v>0</v>
      </c>
    </row>
    <row r="83" spans="2:11" s="27" customFormat="1" ht="20.100000000000001" customHeight="1">
      <c r="B83" s="204"/>
      <c r="C83" s="205"/>
      <c r="D83" s="206"/>
      <c r="E83" s="206"/>
      <c r="F83" s="207"/>
      <c r="G83" s="227" t="str">
        <f t="shared" si="1"/>
        <v/>
      </c>
      <c r="H83" s="167" t="e">
        <f t="shared" si="3"/>
        <v>#N/A</v>
      </c>
      <c r="I83" s="167">
        <f t="shared" si="2"/>
        <v>0</v>
      </c>
    </row>
    <row r="84" spans="2:11" s="27" customFormat="1" ht="20.100000000000001" customHeight="1">
      <c r="B84" s="204"/>
      <c r="C84" s="205"/>
      <c r="D84" s="206"/>
      <c r="E84" s="206"/>
      <c r="F84" s="207"/>
      <c r="G84" s="227" t="str">
        <f t="shared" si="1"/>
        <v/>
      </c>
      <c r="H84" s="167" t="e">
        <f t="shared" si="3"/>
        <v>#N/A</v>
      </c>
      <c r="I84" s="167">
        <f t="shared" si="2"/>
        <v>0</v>
      </c>
    </row>
    <row r="85" spans="2:11" s="27" customFormat="1" ht="20.100000000000001" customHeight="1">
      <c r="B85" s="204"/>
      <c r="C85" s="205"/>
      <c r="D85" s="206"/>
      <c r="E85" s="206"/>
      <c r="F85" s="207"/>
      <c r="G85" s="227" t="str">
        <f t="shared" si="1"/>
        <v/>
      </c>
      <c r="H85" s="167" t="e">
        <f t="shared" si="3"/>
        <v>#N/A</v>
      </c>
      <c r="I85" s="167">
        <f t="shared" si="2"/>
        <v>0</v>
      </c>
    </row>
    <row r="86" spans="2:11" s="27" customFormat="1" ht="20.100000000000001" customHeight="1">
      <c r="B86" s="204"/>
      <c r="C86" s="205"/>
      <c r="D86" s="206"/>
      <c r="E86" s="206"/>
      <c r="F86" s="207"/>
      <c r="G86" s="227" t="str">
        <f t="shared" si="1"/>
        <v/>
      </c>
      <c r="H86" s="167" t="e">
        <f t="shared" si="3"/>
        <v>#N/A</v>
      </c>
      <c r="I86" s="167">
        <f t="shared" si="2"/>
        <v>0</v>
      </c>
    </row>
    <row r="87" spans="2:11" s="27" customFormat="1" ht="20.100000000000001" customHeight="1">
      <c r="B87" s="204"/>
      <c r="C87" s="205"/>
      <c r="D87" s="206"/>
      <c r="E87" s="206"/>
      <c r="F87" s="207"/>
      <c r="G87" s="227" t="str">
        <f t="shared" si="1"/>
        <v/>
      </c>
      <c r="H87" s="167" t="e">
        <f t="shared" si="3"/>
        <v>#N/A</v>
      </c>
      <c r="I87" s="167">
        <f t="shared" si="2"/>
        <v>0</v>
      </c>
    </row>
    <row r="88" spans="2:11" s="27" customFormat="1" ht="20.100000000000001" customHeight="1">
      <c r="B88" s="204"/>
      <c r="C88" s="205"/>
      <c r="D88" s="206"/>
      <c r="E88" s="206"/>
      <c r="F88" s="207"/>
      <c r="G88" s="227" t="str">
        <f t="shared" si="1"/>
        <v/>
      </c>
      <c r="H88" s="167" t="e">
        <f t="shared" si="3"/>
        <v>#N/A</v>
      </c>
      <c r="I88" s="167">
        <f t="shared" si="2"/>
        <v>0</v>
      </c>
    </row>
    <row r="89" spans="2:11" s="27" customFormat="1" ht="20.100000000000001" customHeight="1">
      <c r="B89" s="204"/>
      <c r="C89" s="205"/>
      <c r="D89" s="206"/>
      <c r="E89" s="206"/>
      <c r="F89" s="207"/>
      <c r="G89" s="227" t="str">
        <f t="shared" si="1"/>
        <v/>
      </c>
      <c r="H89" s="167" t="e">
        <f t="shared" si="3"/>
        <v>#N/A</v>
      </c>
      <c r="I89" s="167">
        <f t="shared" si="2"/>
        <v>0</v>
      </c>
    </row>
    <row r="90" spans="2:11" s="27" customFormat="1" ht="20.100000000000001" customHeight="1">
      <c r="B90" s="204"/>
      <c r="C90" s="205"/>
      <c r="D90" s="206"/>
      <c r="E90" s="206"/>
      <c r="F90" s="207"/>
      <c r="G90" s="227" t="str">
        <f t="shared" si="1"/>
        <v/>
      </c>
      <c r="H90" s="167" t="e">
        <f t="shared" si="3"/>
        <v>#N/A</v>
      </c>
      <c r="I90" s="167">
        <f t="shared" si="2"/>
        <v>0</v>
      </c>
    </row>
    <row r="91" spans="2:11" s="27" customFormat="1" ht="20.100000000000001" customHeight="1">
      <c r="B91" s="204"/>
      <c r="C91" s="205"/>
      <c r="D91" s="206"/>
      <c r="E91" s="206"/>
      <c r="F91" s="207"/>
      <c r="G91" s="227" t="str">
        <f t="shared" si="1"/>
        <v/>
      </c>
      <c r="H91" s="167" t="e">
        <f t="shared" si="3"/>
        <v>#N/A</v>
      </c>
      <c r="I91" s="167">
        <f t="shared" si="2"/>
        <v>0</v>
      </c>
    </row>
    <row r="92" spans="2:11" s="27" customFormat="1" ht="20.100000000000001" customHeight="1" thickBot="1">
      <c r="B92" s="208"/>
      <c r="C92" s="209"/>
      <c r="D92" s="210"/>
      <c r="E92" s="210"/>
      <c r="F92" s="211"/>
      <c r="G92" s="227" t="str">
        <f t="shared" si="1"/>
        <v/>
      </c>
      <c r="H92" s="167" t="e">
        <f t="shared" si="3"/>
        <v>#N/A</v>
      </c>
      <c r="I92" s="167">
        <f t="shared" si="2"/>
        <v>0</v>
      </c>
    </row>
    <row r="93" spans="2:11" s="27" customFormat="1" ht="20.100000000000001" customHeight="1">
      <c r="D93" s="48"/>
      <c r="E93" s="48"/>
      <c r="F93" s="49"/>
    </row>
    <row r="94" spans="2:11" ht="20.100000000000001" customHeight="1">
      <c r="B94" s="5" t="s">
        <v>228</v>
      </c>
      <c r="C94" s="5"/>
      <c r="D94" s="5"/>
      <c r="E94" s="5"/>
      <c r="F94" s="5"/>
      <c r="G94" s="5"/>
      <c r="H94" s="5"/>
      <c r="I94" s="5"/>
      <c r="J94" s="5"/>
      <c r="K94" s="5"/>
    </row>
    <row r="95" spans="2:11" s="27" customFormat="1" ht="20.100000000000001" customHeight="1" thickBot="1"/>
    <row r="96" spans="2:11" s="27" customFormat="1" ht="20.100000000000001" customHeight="1" thickBot="1">
      <c r="B96" s="155" t="s">
        <v>105</v>
      </c>
      <c r="C96" s="167" t="s">
        <v>280</v>
      </c>
      <c r="E96" s="193" t="s">
        <v>11</v>
      </c>
      <c r="F96" s="285"/>
      <c r="G96" s="286"/>
      <c r="H96" s="286"/>
      <c r="I96" s="287"/>
    </row>
    <row r="97" spans="2:9" s="27" customFormat="1" ht="20.100000000000001" customHeight="1">
      <c r="B97" s="155" t="s">
        <v>222</v>
      </c>
      <c r="C97" s="167" t="str">
        <f>IF(C96="Electricity",VLOOKUP($C$12,'NGER Emission Factors'!$A$23:$J$34,2,FALSE),IF(C96="GreenPower",VLOOKUP(C96,'NGER Emission Factors'!$A$23:$J$35,2,FALSE),VLOOKUP(C96,'NGER Emission Factors'!$A$5:$J$18,2,FALSE)))</f>
        <v>n/a</v>
      </c>
      <c r="E97" s="306" t="s">
        <v>4</v>
      </c>
      <c r="F97" s="290" t="s">
        <v>335</v>
      </c>
      <c r="G97" s="291"/>
      <c r="H97" s="291"/>
      <c r="I97" s="292"/>
    </row>
    <row r="98" spans="2:9" s="27" customFormat="1" ht="20.100000000000001" customHeight="1" thickBot="1">
      <c r="B98" s="155" t="s">
        <v>221</v>
      </c>
      <c r="C98" s="228">
        <f>IF(C96="Electricity",VLOOKUP($C$12,'NGER Emission Factors'!$A$23:$J$34,10,FALSE),IF(C96="GreenPower",VLOOKUP(C96,'NGER Emission Factors'!$A$23:$J$35,10,FALSE),VLOOKUP(C96,'NGER Emission Factors'!$A$5:$J$18,10,FALSE)))</f>
        <v>0</v>
      </c>
      <c r="D98" s="47"/>
      <c r="E98" s="307"/>
      <c r="F98" s="293"/>
      <c r="G98" s="294"/>
      <c r="H98" s="294"/>
      <c r="I98" s="295"/>
    </row>
    <row r="99" spans="2:9" s="27" customFormat="1" ht="20.100000000000001" customHeight="1">
      <c r="B99" s="155" t="s">
        <v>220</v>
      </c>
      <c r="C99" s="167" t="str">
        <f>IF(C96="Electricity",VLOOKUP($C$12,'NGER Emission Factors'!$A$23:$J$34,5,FALSE),IF(C96="GreenPower",VLOOKUP(C96,'NGER Emission Factors'!$A$23:$J$35,5,FALSE),VLOOKUP(C96,'NGER Emission Factors'!$A$5:$J$18,5,FALSE)))</f>
        <v>kWh</v>
      </c>
    </row>
    <row r="100" spans="2:9" s="27" customFormat="1" ht="20.100000000000001" customHeight="1">
      <c r="B100" s="155" t="s">
        <v>226</v>
      </c>
      <c r="C100" s="229">
        <f>IF(C96="Electricity",VLOOKUP($C$12,'NGER Emission Factors'!$A$23:$J$34,6,FALSE),IF(C96="GreenPower",VLOOKUP(C96,'NGER Emission Factors'!$A$23:$J$35,6,FALSE),VLOOKUP(C96,'NGER Emission Factors'!$A$5:$J$18,6,FALSE)))</f>
        <v>3.5999999999999999E-3</v>
      </c>
      <c r="E100" s="27" t="s">
        <v>13</v>
      </c>
    </row>
    <row r="101" spans="2:9" s="27" customFormat="1" ht="20.100000000000001" customHeight="1">
      <c r="G101" s="32"/>
    </row>
    <row r="102" spans="2:9" s="27" customFormat="1" ht="20.100000000000001" customHeight="1"/>
    <row r="103" spans="2:9" s="27" customFormat="1" ht="20.100000000000001" customHeight="1" thickBot="1">
      <c r="B103" s="159" t="s">
        <v>2</v>
      </c>
      <c r="C103" s="159" t="s">
        <v>3</v>
      </c>
      <c r="D103" s="159" t="s">
        <v>6</v>
      </c>
      <c r="E103" s="159" t="s">
        <v>7</v>
      </c>
      <c r="F103" s="159" t="str">
        <f>"Billed Quantity ("&amp;C99&amp;")"</f>
        <v>Billed Quantity (kWh)</v>
      </c>
      <c r="G103" s="155" t="s">
        <v>8</v>
      </c>
      <c r="H103" s="155" t="s">
        <v>226</v>
      </c>
      <c r="I103" s="155" t="s">
        <v>306</v>
      </c>
    </row>
    <row r="104" spans="2:9" s="27" customFormat="1" ht="20.100000000000001" customHeight="1">
      <c r="B104" s="200"/>
      <c r="C104" s="201"/>
      <c r="D104" s="202"/>
      <c r="E104" s="202"/>
      <c r="F104" s="203"/>
      <c r="G104" s="227" t="str">
        <f t="shared" ref="G104:G115" si="4">IF(ISBLANK(D104),"",E104-D104+1)</f>
        <v/>
      </c>
      <c r="H104" s="167">
        <f>$C$100</f>
        <v>3.5999999999999999E-3</v>
      </c>
      <c r="I104" s="167">
        <f t="shared" ref="I104:I115" si="5">IF(F104&gt;0,F104*H104*IF(OR(D104&gt;$H$9,E104&lt;$H$8), 0, IF(D104&lt;$H$8,E104-$H$8,IF($H$9&lt;E104,E104-$H$9,G104)))/G104,0)</f>
        <v>0</v>
      </c>
    </row>
    <row r="105" spans="2:9" s="27" customFormat="1" ht="20.100000000000001" customHeight="1">
      <c r="B105" s="204"/>
      <c r="C105" s="205"/>
      <c r="D105" s="206"/>
      <c r="E105" s="206"/>
      <c r="F105" s="207"/>
      <c r="G105" s="227" t="str">
        <f t="shared" si="4"/>
        <v/>
      </c>
      <c r="H105" s="167">
        <f t="shared" ref="H105:H115" si="6">$C$100</f>
        <v>3.5999999999999999E-3</v>
      </c>
      <c r="I105" s="167">
        <f t="shared" si="5"/>
        <v>0</v>
      </c>
    </row>
    <row r="106" spans="2:9" s="27" customFormat="1" ht="20.100000000000001" customHeight="1">
      <c r="B106" s="204"/>
      <c r="C106" s="205"/>
      <c r="D106" s="206"/>
      <c r="E106" s="206"/>
      <c r="F106" s="207"/>
      <c r="G106" s="227" t="str">
        <f t="shared" si="4"/>
        <v/>
      </c>
      <c r="H106" s="167">
        <f t="shared" si="6"/>
        <v>3.5999999999999999E-3</v>
      </c>
      <c r="I106" s="167">
        <f t="shared" si="5"/>
        <v>0</v>
      </c>
    </row>
    <row r="107" spans="2:9" s="27" customFormat="1" ht="20.100000000000001" customHeight="1">
      <c r="B107" s="204"/>
      <c r="C107" s="205"/>
      <c r="D107" s="206"/>
      <c r="E107" s="206"/>
      <c r="F107" s="207"/>
      <c r="G107" s="227" t="str">
        <f t="shared" si="4"/>
        <v/>
      </c>
      <c r="H107" s="167">
        <f t="shared" si="6"/>
        <v>3.5999999999999999E-3</v>
      </c>
      <c r="I107" s="167">
        <f t="shared" si="5"/>
        <v>0</v>
      </c>
    </row>
    <row r="108" spans="2:9" s="27" customFormat="1" ht="20.100000000000001" customHeight="1">
      <c r="B108" s="204"/>
      <c r="C108" s="205"/>
      <c r="D108" s="206"/>
      <c r="E108" s="206"/>
      <c r="F108" s="207"/>
      <c r="G108" s="227" t="str">
        <f t="shared" si="4"/>
        <v/>
      </c>
      <c r="H108" s="167">
        <f t="shared" si="6"/>
        <v>3.5999999999999999E-3</v>
      </c>
      <c r="I108" s="167">
        <f t="shared" si="5"/>
        <v>0</v>
      </c>
    </row>
    <row r="109" spans="2:9" s="27" customFormat="1" ht="20.100000000000001" customHeight="1">
      <c r="B109" s="204"/>
      <c r="C109" s="205"/>
      <c r="D109" s="206"/>
      <c r="E109" s="206"/>
      <c r="F109" s="207"/>
      <c r="G109" s="227" t="str">
        <f t="shared" si="4"/>
        <v/>
      </c>
      <c r="H109" s="167">
        <f t="shared" si="6"/>
        <v>3.5999999999999999E-3</v>
      </c>
      <c r="I109" s="167">
        <f t="shared" si="5"/>
        <v>0</v>
      </c>
    </row>
    <row r="110" spans="2:9" s="27" customFormat="1" ht="20.100000000000001" customHeight="1">
      <c r="B110" s="204"/>
      <c r="C110" s="205"/>
      <c r="D110" s="206"/>
      <c r="E110" s="206"/>
      <c r="F110" s="207"/>
      <c r="G110" s="227" t="str">
        <f t="shared" si="4"/>
        <v/>
      </c>
      <c r="H110" s="167">
        <f t="shared" si="6"/>
        <v>3.5999999999999999E-3</v>
      </c>
      <c r="I110" s="167">
        <f t="shared" si="5"/>
        <v>0</v>
      </c>
    </row>
    <row r="111" spans="2:9" s="27" customFormat="1" ht="20.100000000000001" customHeight="1">
      <c r="B111" s="204"/>
      <c r="C111" s="205"/>
      <c r="D111" s="206"/>
      <c r="E111" s="206"/>
      <c r="F111" s="207"/>
      <c r="G111" s="227" t="str">
        <f t="shared" si="4"/>
        <v/>
      </c>
      <c r="H111" s="167">
        <f t="shared" si="6"/>
        <v>3.5999999999999999E-3</v>
      </c>
      <c r="I111" s="167">
        <f t="shared" si="5"/>
        <v>0</v>
      </c>
    </row>
    <row r="112" spans="2:9" s="27" customFormat="1" ht="20.100000000000001" customHeight="1">
      <c r="B112" s="204"/>
      <c r="C112" s="205"/>
      <c r="D112" s="206"/>
      <c r="E112" s="206"/>
      <c r="F112" s="207"/>
      <c r="G112" s="227" t="str">
        <f t="shared" si="4"/>
        <v/>
      </c>
      <c r="H112" s="167">
        <f t="shared" si="6"/>
        <v>3.5999999999999999E-3</v>
      </c>
      <c r="I112" s="167">
        <f t="shared" si="5"/>
        <v>0</v>
      </c>
    </row>
    <row r="113" spans="2:11" s="27" customFormat="1" ht="20.100000000000001" customHeight="1">
      <c r="B113" s="204"/>
      <c r="C113" s="205"/>
      <c r="D113" s="206"/>
      <c r="E113" s="206"/>
      <c r="F113" s="207"/>
      <c r="G113" s="227" t="str">
        <f t="shared" si="4"/>
        <v/>
      </c>
      <c r="H113" s="167">
        <f t="shared" si="6"/>
        <v>3.5999999999999999E-3</v>
      </c>
      <c r="I113" s="167">
        <f t="shared" si="5"/>
        <v>0</v>
      </c>
    </row>
    <row r="114" spans="2:11" s="27" customFormat="1" ht="20.100000000000001" customHeight="1">
      <c r="B114" s="204"/>
      <c r="C114" s="205"/>
      <c r="D114" s="206"/>
      <c r="E114" s="206"/>
      <c r="F114" s="207"/>
      <c r="G114" s="227" t="str">
        <f t="shared" si="4"/>
        <v/>
      </c>
      <c r="H114" s="167">
        <f t="shared" si="6"/>
        <v>3.5999999999999999E-3</v>
      </c>
      <c r="I114" s="167">
        <f t="shared" si="5"/>
        <v>0</v>
      </c>
    </row>
    <row r="115" spans="2:11" s="27" customFormat="1" ht="20.100000000000001" customHeight="1">
      <c r="B115" s="204"/>
      <c r="C115" s="205"/>
      <c r="D115" s="206"/>
      <c r="E115" s="206"/>
      <c r="F115" s="207"/>
      <c r="G115" s="227" t="str">
        <f t="shared" si="4"/>
        <v/>
      </c>
      <c r="H115" s="167">
        <f t="shared" si="6"/>
        <v>3.5999999999999999E-3</v>
      </c>
      <c r="I115" s="167">
        <f t="shared" si="5"/>
        <v>0</v>
      </c>
    </row>
    <row r="116" spans="2:11" s="27" customFormat="1" ht="20.100000000000001" customHeight="1">
      <c r="B116" s="238"/>
      <c r="C116" s="239"/>
      <c r="D116" s="240"/>
      <c r="E116" s="240"/>
      <c r="F116" s="241"/>
    </row>
    <row r="117" spans="2:11" ht="20.100000000000001" customHeight="1">
      <c r="B117" s="5" t="s">
        <v>229</v>
      </c>
      <c r="C117" s="5"/>
      <c r="D117" s="5"/>
      <c r="E117" s="5"/>
      <c r="F117" s="5"/>
      <c r="G117" s="5"/>
      <c r="H117" s="5"/>
      <c r="I117" s="5"/>
      <c r="J117" s="5"/>
      <c r="K117" s="5"/>
    </row>
    <row r="118" spans="2:11" s="27" customFormat="1" ht="20.100000000000001" customHeight="1" thickBot="1"/>
    <row r="119" spans="2:11" s="27" customFormat="1" ht="20.100000000000001" customHeight="1" thickBot="1">
      <c r="B119" s="155" t="s">
        <v>105</v>
      </c>
      <c r="C119" s="167" t="s">
        <v>195</v>
      </c>
      <c r="E119" s="193" t="s">
        <v>11</v>
      </c>
      <c r="F119" s="285"/>
      <c r="G119" s="286"/>
      <c r="H119" s="286"/>
      <c r="I119" s="287"/>
    </row>
    <row r="120" spans="2:11" s="27" customFormat="1" ht="20.100000000000001" customHeight="1">
      <c r="B120" s="155" t="s">
        <v>222</v>
      </c>
      <c r="C120" s="167" t="str">
        <f>IF(C119="Electricity",VLOOKUP($C$12,'NGER Emission Factors'!$A$23:$J$34,2,FALSE),IF(C119="GreenPower",VLOOKUP(C119,'NGER Emission Factors'!$A$23:$J$35,2,FALSE),VLOOKUP(C119,'NGER Emission Factors'!$A$5:$J$18,2,FALSE)))</f>
        <v>Scope 1</v>
      </c>
      <c r="E120" s="306" t="s">
        <v>4</v>
      </c>
      <c r="F120" s="279"/>
      <c r="G120" s="280"/>
      <c r="H120" s="280"/>
      <c r="I120" s="281"/>
    </row>
    <row r="121" spans="2:11" s="27" customFormat="1" ht="20.100000000000001" customHeight="1" thickBot="1">
      <c r="B121" s="155" t="s">
        <v>221</v>
      </c>
      <c r="C121" s="228">
        <f>IF(C119="Electricity",VLOOKUP($C$12,'NGER Emission Factors'!$A$23:$J$34,10,FALSE),IF(C119="GreenPower",VLOOKUP(C119,'NGER Emission Factors'!$A$23:$J$35,10,FALSE),VLOOKUP(C119,'NGER Emission Factors'!$A$5:$J$18,10,FALSE)))</f>
        <v>51.330000000000005</v>
      </c>
      <c r="D121" s="47"/>
      <c r="E121" s="307"/>
      <c r="F121" s="282"/>
      <c r="G121" s="283"/>
      <c r="H121" s="283"/>
      <c r="I121" s="284"/>
    </row>
    <row r="122" spans="2:11" s="27" customFormat="1" ht="20.100000000000001" customHeight="1">
      <c r="B122" s="155" t="s">
        <v>220</v>
      </c>
      <c r="C122" s="167" t="str">
        <f>IF(C119="Electricity",VLOOKUP($C$12,'NGER Emission Factors'!$A$23:$J$34,5,FALSE),IF(C119="GreenPower",VLOOKUP(C119,'NGER Emission Factors'!$A$23:$J$35,5,FALSE),VLOOKUP(C119,'NGER Emission Factors'!$A$5:$J$18,5,FALSE)))</f>
        <v>MJ</v>
      </c>
    </row>
    <row r="123" spans="2:11" s="27" customFormat="1" ht="20.100000000000001" customHeight="1">
      <c r="B123" s="155" t="s">
        <v>226</v>
      </c>
      <c r="C123" s="229">
        <f>IF(C119="Electricity",VLOOKUP($C$12,'NGER Emission Factors'!$A$23:$J$34,6,FALSE),IF(C119="GreenPower",VLOOKUP(C119,'NGER Emission Factors'!$A$23:$J$35,6,FALSE),VLOOKUP(C119,'NGER Emission Factors'!$A$5:$J$18,6,FALSE)))</f>
        <v>1E-3</v>
      </c>
      <c r="E123" s="27" t="s">
        <v>13</v>
      </c>
    </row>
    <row r="124" spans="2:11" s="27" customFormat="1" ht="20.100000000000001" customHeight="1">
      <c r="G124" s="32"/>
    </row>
    <row r="125" spans="2:11" s="27" customFormat="1" ht="20.100000000000001" customHeight="1"/>
    <row r="126" spans="2:11" s="27" customFormat="1" ht="20.100000000000001" customHeight="1" thickBot="1">
      <c r="B126" s="159" t="s">
        <v>2</v>
      </c>
      <c r="C126" s="159" t="s">
        <v>3</v>
      </c>
      <c r="D126" s="159" t="s">
        <v>6</v>
      </c>
      <c r="E126" s="159" t="s">
        <v>7</v>
      </c>
      <c r="F126" s="159" t="str">
        <f>"Billed Quantity ("&amp;C122&amp;")"</f>
        <v>Billed Quantity (MJ)</v>
      </c>
      <c r="G126" s="155" t="s">
        <v>8</v>
      </c>
      <c r="H126" s="155" t="s">
        <v>226</v>
      </c>
      <c r="I126" s="155" t="s">
        <v>306</v>
      </c>
    </row>
    <row r="127" spans="2:11" s="27" customFormat="1" ht="20.100000000000001" customHeight="1">
      <c r="B127" s="200"/>
      <c r="C127" s="201"/>
      <c r="D127" s="202"/>
      <c r="E127" s="202"/>
      <c r="F127" s="203"/>
      <c r="G127" s="227" t="str">
        <f t="shared" ref="G127:G138" si="7">IF(ISBLANK(D127),"",E127-D127+1)</f>
        <v/>
      </c>
      <c r="H127" s="167">
        <f>$C$123</f>
        <v>1E-3</v>
      </c>
      <c r="I127" s="167">
        <f t="shared" ref="I127:I138" si="8">IF(F127&gt;0,F127*H127*IF(OR(D127&gt;$H$9,E127&lt;$H$8), 0, IF(D127&lt;$H$8,E127-$H$8,IF($H$9&lt;E127,E127-$H$9,G127)))/G127,0)</f>
        <v>0</v>
      </c>
    </row>
    <row r="128" spans="2:11" s="27" customFormat="1" ht="20.100000000000001" customHeight="1">
      <c r="B128" s="204"/>
      <c r="C128" s="205"/>
      <c r="D128" s="206"/>
      <c r="E128" s="206"/>
      <c r="F128" s="207"/>
      <c r="G128" s="227" t="str">
        <f t="shared" si="7"/>
        <v/>
      </c>
      <c r="H128" s="167">
        <f t="shared" ref="H128:H138" si="9">$C$123</f>
        <v>1E-3</v>
      </c>
      <c r="I128" s="167">
        <f t="shared" si="8"/>
        <v>0</v>
      </c>
    </row>
    <row r="129" spans="2:11" s="27" customFormat="1" ht="20.100000000000001" customHeight="1">
      <c r="B129" s="204"/>
      <c r="C129" s="205"/>
      <c r="D129" s="206"/>
      <c r="E129" s="206"/>
      <c r="F129" s="207"/>
      <c r="G129" s="227" t="str">
        <f t="shared" si="7"/>
        <v/>
      </c>
      <c r="H129" s="167">
        <f t="shared" si="9"/>
        <v>1E-3</v>
      </c>
      <c r="I129" s="167">
        <f t="shared" si="8"/>
        <v>0</v>
      </c>
    </row>
    <row r="130" spans="2:11" s="27" customFormat="1" ht="20.100000000000001" customHeight="1">
      <c r="B130" s="204"/>
      <c r="C130" s="205"/>
      <c r="D130" s="206"/>
      <c r="E130" s="206"/>
      <c r="F130" s="207"/>
      <c r="G130" s="227" t="str">
        <f t="shared" si="7"/>
        <v/>
      </c>
      <c r="H130" s="167">
        <f t="shared" si="9"/>
        <v>1E-3</v>
      </c>
      <c r="I130" s="167">
        <f t="shared" si="8"/>
        <v>0</v>
      </c>
    </row>
    <row r="131" spans="2:11" s="27" customFormat="1" ht="20.100000000000001" customHeight="1">
      <c r="B131" s="204"/>
      <c r="C131" s="205"/>
      <c r="D131" s="206"/>
      <c r="E131" s="206"/>
      <c r="F131" s="207"/>
      <c r="G131" s="227" t="str">
        <f t="shared" si="7"/>
        <v/>
      </c>
      <c r="H131" s="167">
        <f t="shared" si="9"/>
        <v>1E-3</v>
      </c>
      <c r="I131" s="167">
        <f t="shared" si="8"/>
        <v>0</v>
      </c>
    </row>
    <row r="132" spans="2:11" s="27" customFormat="1" ht="20.100000000000001" customHeight="1">
      <c r="B132" s="204"/>
      <c r="C132" s="205"/>
      <c r="D132" s="206"/>
      <c r="E132" s="206"/>
      <c r="F132" s="207"/>
      <c r="G132" s="227" t="str">
        <f t="shared" si="7"/>
        <v/>
      </c>
      <c r="H132" s="167">
        <f t="shared" si="9"/>
        <v>1E-3</v>
      </c>
      <c r="I132" s="167">
        <f t="shared" si="8"/>
        <v>0</v>
      </c>
    </row>
    <row r="133" spans="2:11" s="27" customFormat="1" ht="20.100000000000001" customHeight="1">
      <c r="B133" s="204"/>
      <c r="C133" s="205"/>
      <c r="D133" s="206"/>
      <c r="E133" s="206"/>
      <c r="F133" s="207"/>
      <c r="G133" s="227" t="str">
        <f t="shared" si="7"/>
        <v/>
      </c>
      <c r="H133" s="167">
        <f t="shared" si="9"/>
        <v>1E-3</v>
      </c>
      <c r="I133" s="167">
        <f t="shared" si="8"/>
        <v>0</v>
      </c>
    </row>
    <row r="134" spans="2:11" s="27" customFormat="1" ht="20.100000000000001" customHeight="1">
      <c r="B134" s="204"/>
      <c r="C134" s="205"/>
      <c r="D134" s="206"/>
      <c r="E134" s="206"/>
      <c r="F134" s="207"/>
      <c r="G134" s="227" t="str">
        <f t="shared" si="7"/>
        <v/>
      </c>
      <c r="H134" s="167">
        <f t="shared" si="9"/>
        <v>1E-3</v>
      </c>
      <c r="I134" s="167">
        <f t="shared" si="8"/>
        <v>0</v>
      </c>
    </row>
    <row r="135" spans="2:11" s="27" customFormat="1" ht="20.100000000000001" customHeight="1">
      <c r="B135" s="204"/>
      <c r="C135" s="205"/>
      <c r="D135" s="206"/>
      <c r="E135" s="206"/>
      <c r="F135" s="207"/>
      <c r="G135" s="227" t="str">
        <f t="shared" si="7"/>
        <v/>
      </c>
      <c r="H135" s="167">
        <f t="shared" si="9"/>
        <v>1E-3</v>
      </c>
      <c r="I135" s="167">
        <f t="shared" si="8"/>
        <v>0</v>
      </c>
    </row>
    <row r="136" spans="2:11" s="27" customFormat="1" ht="20.100000000000001" customHeight="1">
      <c r="B136" s="204"/>
      <c r="C136" s="205"/>
      <c r="D136" s="206"/>
      <c r="E136" s="206"/>
      <c r="F136" s="207"/>
      <c r="G136" s="227" t="str">
        <f t="shared" si="7"/>
        <v/>
      </c>
      <c r="H136" s="167">
        <f t="shared" si="9"/>
        <v>1E-3</v>
      </c>
      <c r="I136" s="167">
        <f t="shared" si="8"/>
        <v>0</v>
      </c>
    </row>
    <row r="137" spans="2:11" s="27" customFormat="1" ht="20.100000000000001" customHeight="1">
      <c r="B137" s="204"/>
      <c r="C137" s="205"/>
      <c r="D137" s="206"/>
      <c r="E137" s="206"/>
      <c r="F137" s="207"/>
      <c r="G137" s="227" t="str">
        <f t="shared" si="7"/>
        <v/>
      </c>
      <c r="H137" s="167">
        <f t="shared" si="9"/>
        <v>1E-3</v>
      </c>
      <c r="I137" s="167">
        <f t="shared" si="8"/>
        <v>0</v>
      </c>
    </row>
    <row r="138" spans="2:11" s="27" customFormat="1" ht="20.100000000000001" customHeight="1" thickBot="1">
      <c r="B138" s="208"/>
      <c r="C138" s="209"/>
      <c r="D138" s="210"/>
      <c r="E138" s="210"/>
      <c r="F138" s="211"/>
      <c r="G138" s="227" t="str">
        <f t="shared" si="7"/>
        <v/>
      </c>
      <c r="H138" s="167">
        <f t="shared" si="9"/>
        <v>1E-3</v>
      </c>
      <c r="I138" s="167">
        <f t="shared" si="8"/>
        <v>0</v>
      </c>
    </row>
    <row r="139" spans="2:11" s="27" customFormat="1" ht="20.100000000000001" customHeight="1">
      <c r="D139" s="48"/>
      <c r="E139" s="48"/>
      <c r="F139" s="49"/>
    </row>
    <row r="140" spans="2:11" ht="20.100000000000001" customHeight="1">
      <c r="B140" s="5" t="s">
        <v>230</v>
      </c>
      <c r="C140" s="5"/>
      <c r="D140" s="5"/>
      <c r="E140" s="5"/>
      <c r="F140" s="5"/>
      <c r="G140" s="5"/>
      <c r="H140" s="5"/>
      <c r="I140" s="5"/>
      <c r="J140" s="5"/>
      <c r="K140" s="5"/>
    </row>
    <row r="141" spans="2:11" s="27" customFormat="1" ht="20.100000000000001" customHeight="1" thickBot="1"/>
    <row r="142" spans="2:11" s="27" customFormat="1" ht="20.100000000000001" customHeight="1" thickBot="1">
      <c r="B142" s="155" t="s">
        <v>105</v>
      </c>
      <c r="C142" s="167" t="s">
        <v>0</v>
      </c>
      <c r="E142" s="193" t="s">
        <v>11</v>
      </c>
      <c r="F142" s="285"/>
      <c r="G142" s="286"/>
      <c r="H142" s="286"/>
      <c r="I142" s="287"/>
    </row>
    <row r="143" spans="2:11" s="27" customFormat="1" ht="20.100000000000001" customHeight="1">
      <c r="B143" s="155" t="s">
        <v>222</v>
      </c>
      <c r="C143" s="167" t="str">
        <f>IF(C142="Electricity",VLOOKUP($C$12,'NGER Emission Factors'!$A$23:$J$34,2,FALSE),IF(C142="GreenPower",VLOOKUP(C142,'NGER Emission Factors'!$A$23:$J$35,2,FALSE),VLOOKUP(C142,'NGER Emission Factors'!$A$5:$J$18,2,FALSE)))</f>
        <v>Scope 1</v>
      </c>
      <c r="E143" s="306" t="s">
        <v>4</v>
      </c>
      <c r="F143" s="279"/>
      <c r="G143" s="280"/>
      <c r="H143" s="280"/>
      <c r="I143" s="281"/>
    </row>
    <row r="144" spans="2:11" s="27" customFormat="1" ht="20.100000000000001" customHeight="1" thickBot="1">
      <c r="B144" s="155" t="s">
        <v>221</v>
      </c>
      <c r="C144" s="228">
        <f>IF(C142="Electricity",VLOOKUP($C$12,'NGER Emission Factors'!$A$23:$J$34,10,FALSE),IF(C142="GreenPower",VLOOKUP(C142,'NGER Emission Factors'!$A$23:$J$35,10,FALSE),VLOOKUP(C142,'NGER Emission Factors'!$A$5:$J$18,10,FALSE)))</f>
        <v>60.199999999999996</v>
      </c>
      <c r="D144" s="47"/>
      <c r="E144" s="307"/>
      <c r="F144" s="282"/>
      <c r="G144" s="283"/>
      <c r="H144" s="283"/>
      <c r="I144" s="284"/>
    </row>
    <row r="145" spans="2:9" s="27" customFormat="1" ht="20.100000000000001" customHeight="1">
      <c r="B145" s="155" t="s">
        <v>220</v>
      </c>
      <c r="C145" s="167" t="str">
        <f>IF(C142="Electricity",VLOOKUP($C$12,'NGER Emission Factors'!$A$23:$J$34,5,FALSE),IF(C142="GreenPower",VLOOKUP(C142,'NGER Emission Factors'!$A$23:$J$35,5,FALSE),VLOOKUP(C142,'NGER Emission Factors'!$A$5:$J$18,5,FALSE)))</f>
        <v>kL</v>
      </c>
    </row>
    <row r="146" spans="2:9" s="27" customFormat="1" ht="20.100000000000001" customHeight="1">
      <c r="B146" s="155" t="s">
        <v>226</v>
      </c>
      <c r="C146" s="229">
        <f>IF(C142="Electricity",VLOOKUP($C$12,'NGER Emission Factors'!$A$23:$J$34,6,FALSE),IF(C142="GreenPower",VLOOKUP(C142,'NGER Emission Factors'!$A$23:$J$35,6,FALSE),VLOOKUP(C142,'NGER Emission Factors'!$A$5:$J$18,6,FALSE)))</f>
        <v>26.2</v>
      </c>
      <c r="E146" s="27" t="s">
        <v>13</v>
      </c>
    </row>
    <row r="147" spans="2:9" s="27" customFormat="1" ht="20.100000000000001" customHeight="1">
      <c r="G147" s="32"/>
    </row>
    <row r="148" spans="2:9" s="27" customFormat="1" ht="20.100000000000001" customHeight="1"/>
    <row r="149" spans="2:9" s="27" customFormat="1" ht="20.100000000000001" customHeight="1" thickBot="1">
      <c r="B149" s="159" t="s">
        <v>2</v>
      </c>
      <c r="C149" s="159" t="s">
        <v>3</v>
      </c>
      <c r="D149" s="159" t="s">
        <v>6</v>
      </c>
      <c r="E149" s="159" t="s">
        <v>7</v>
      </c>
      <c r="F149" s="159" t="str">
        <f>"Billed Quantity ("&amp;C145&amp;")"</f>
        <v>Billed Quantity (kL)</v>
      </c>
      <c r="G149" s="155" t="s">
        <v>8</v>
      </c>
      <c r="H149" s="155" t="s">
        <v>226</v>
      </c>
      <c r="I149" s="155" t="s">
        <v>306</v>
      </c>
    </row>
    <row r="150" spans="2:9" s="27" customFormat="1" ht="20.100000000000001" customHeight="1">
      <c r="B150" s="200"/>
      <c r="C150" s="201"/>
      <c r="D150" s="202"/>
      <c r="E150" s="202"/>
      <c r="F150" s="203"/>
      <c r="G150" s="227" t="str">
        <f t="shared" ref="G150:G161" si="10">IF(ISBLANK(D150),"",E150-D150+1)</f>
        <v/>
      </c>
      <c r="H150" s="167">
        <f>$C$146</f>
        <v>26.2</v>
      </c>
      <c r="I150" s="167">
        <f t="shared" ref="I150:I161" si="11">IF(F150&gt;0,F150*H150*IF(OR(D150&gt;$H$9,E150&lt;$H$8), 0, IF(D150&lt;$H$8,E150-$H$8,IF($H$9&lt;E150,E150-$H$9,G150)))/G150,0)</f>
        <v>0</v>
      </c>
    </row>
    <row r="151" spans="2:9" s="27" customFormat="1" ht="20.100000000000001" customHeight="1">
      <c r="B151" s="204"/>
      <c r="C151" s="205"/>
      <c r="D151" s="206"/>
      <c r="E151" s="206"/>
      <c r="F151" s="207"/>
      <c r="G151" s="227" t="str">
        <f t="shared" si="10"/>
        <v/>
      </c>
      <c r="H151" s="167">
        <f t="shared" ref="H151:H161" si="12">$C$146</f>
        <v>26.2</v>
      </c>
      <c r="I151" s="167">
        <f t="shared" si="11"/>
        <v>0</v>
      </c>
    </row>
    <row r="152" spans="2:9" s="27" customFormat="1" ht="20.100000000000001" customHeight="1">
      <c r="B152" s="204"/>
      <c r="C152" s="205"/>
      <c r="D152" s="206"/>
      <c r="E152" s="206"/>
      <c r="F152" s="207"/>
      <c r="G152" s="227" t="str">
        <f t="shared" si="10"/>
        <v/>
      </c>
      <c r="H152" s="167">
        <f t="shared" si="12"/>
        <v>26.2</v>
      </c>
      <c r="I152" s="167">
        <f t="shared" si="11"/>
        <v>0</v>
      </c>
    </row>
    <row r="153" spans="2:9" s="27" customFormat="1" ht="20.100000000000001" customHeight="1">
      <c r="B153" s="204"/>
      <c r="C153" s="205"/>
      <c r="D153" s="206"/>
      <c r="E153" s="206"/>
      <c r="F153" s="207"/>
      <c r="G153" s="227" t="str">
        <f t="shared" si="10"/>
        <v/>
      </c>
      <c r="H153" s="167">
        <f t="shared" si="12"/>
        <v>26.2</v>
      </c>
      <c r="I153" s="167">
        <f t="shared" si="11"/>
        <v>0</v>
      </c>
    </row>
    <row r="154" spans="2:9" s="27" customFormat="1" ht="20.100000000000001" customHeight="1">
      <c r="B154" s="204"/>
      <c r="C154" s="205"/>
      <c r="D154" s="206"/>
      <c r="E154" s="206"/>
      <c r="F154" s="207"/>
      <c r="G154" s="227" t="str">
        <f t="shared" si="10"/>
        <v/>
      </c>
      <c r="H154" s="167">
        <f t="shared" si="12"/>
        <v>26.2</v>
      </c>
      <c r="I154" s="167">
        <f t="shared" si="11"/>
        <v>0</v>
      </c>
    </row>
    <row r="155" spans="2:9" s="27" customFormat="1" ht="20.100000000000001" customHeight="1">
      <c r="B155" s="204"/>
      <c r="C155" s="205"/>
      <c r="D155" s="206"/>
      <c r="E155" s="206"/>
      <c r="F155" s="207"/>
      <c r="G155" s="227" t="str">
        <f t="shared" si="10"/>
        <v/>
      </c>
      <c r="H155" s="167">
        <f t="shared" si="12"/>
        <v>26.2</v>
      </c>
      <c r="I155" s="167">
        <f t="shared" si="11"/>
        <v>0</v>
      </c>
    </row>
    <row r="156" spans="2:9" s="27" customFormat="1" ht="20.100000000000001" customHeight="1">
      <c r="B156" s="204"/>
      <c r="C156" s="205"/>
      <c r="D156" s="206"/>
      <c r="E156" s="206"/>
      <c r="F156" s="207"/>
      <c r="G156" s="227" t="str">
        <f t="shared" si="10"/>
        <v/>
      </c>
      <c r="H156" s="167">
        <f t="shared" si="12"/>
        <v>26.2</v>
      </c>
      <c r="I156" s="167">
        <f t="shared" si="11"/>
        <v>0</v>
      </c>
    </row>
    <row r="157" spans="2:9" s="27" customFormat="1" ht="20.100000000000001" customHeight="1">
      <c r="B157" s="204"/>
      <c r="C157" s="205"/>
      <c r="D157" s="206"/>
      <c r="E157" s="206"/>
      <c r="F157" s="207"/>
      <c r="G157" s="227" t="str">
        <f t="shared" si="10"/>
        <v/>
      </c>
      <c r="H157" s="167">
        <f t="shared" si="12"/>
        <v>26.2</v>
      </c>
      <c r="I157" s="167">
        <f t="shared" si="11"/>
        <v>0</v>
      </c>
    </row>
    <row r="158" spans="2:9" s="27" customFormat="1" ht="20.100000000000001" customHeight="1">
      <c r="B158" s="204"/>
      <c r="C158" s="205"/>
      <c r="D158" s="206"/>
      <c r="E158" s="206"/>
      <c r="F158" s="207"/>
      <c r="G158" s="227" t="str">
        <f t="shared" si="10"/>
        <v/>
      </c>
      <c r="H158" s="167">
        <f t="shared" si="12"/>
        <v>26.2</v>
      </c>
      <c r="I158" s="167">
        <f t="shared" si="11"/>
        <v>0</v>
      </c>
    </row>
    <row r="159" spans="2:9" s="27" customFormat="1" ht="20.100000000000001" customHeight="1">
      <c r="B159" s="204"/>
      <c r="C159" s="205"/>
      <c r="D159" s="206"/>
      <c r="E159" s="206"/>
      <c r="F159" s="207"/>
      <c r="G159" s="227"/>
      <c r="H159" s="167">
        <f t="shared" si="12"/>
        <v>26.2</v>
      </c>
      <c r="I159" s="167">
        <f t="shared" ref="I159" si="13">IF(F159&gt;0,F159*H159*IF(OR(D159&gt;$H$9,E159&lt;$H$8), 0, IF(D159&lt;$H$8,E159-$H$8,IF($H$9&lt;E159,E159-$H$9,G159)))/G159,0)</f>
        <v>0</v>
      </c>
    </row>
    <row r="160" spans="2:9" s="27" customFormat="1" ht="20.100000000000001" customHeight="1">
      <c r="B160" s="204"/>
      <c r="C160" s="205"/>
      <c r="D160" s="206"/>
      <c r="E160" s="206"/>
      <c r="F160" s="207"/>
      <c r="G160" s="227" t="str">
        <f t="shared" si="10"/>
        <v/>
      </c>
      <c r="H160" s="167">
        <f t="shared" si="12"/>
        <v>26.2</v>
      </c>
      <c r="I160" s="167">
        <f t="shared" si="11"/>
        <v>0</v>
      </c>
    </row>
    <row r="161" spans="2:11" s="27" customFormat="1" ht="20.100000000000001" customHeight="1" thickBot="1">
      <c r="B161" s="208"/>
      <c r="C161" s="209"/>
      <c r="D161" s="210"/>
      <c r="E161" s="210"/>
      <c r="F161" s="211"/>
      <c r="G161" s="227" t="str">
        <f t="shared" si="10"/>
        <v/>
      </c>
      <c r="H161" s="167">
        <f t="shared" si="12"/>
        <v>26.2</v>
      </c>
      <c r="I161" s="167">
        <f t="shared" si="11"/>
        <v>0</v>
      </c>
    </row>
    <row r="162" spans="2:11" ht="20.100000000000001" customHeight="1">
      <c r="J162" s="29"/>
    </row>
    <row r="163" spans="2:11" ht="20.100000000000001" customHeight="1">
      <c r="B163" s="5" t="s">
        <v>231</v>
      </c>
      <c r="C163" s="5"/>
      <c r="D163" s="5"/>
      <c r="E163" s="5"/>
      <c r="F163" s="5"/>
      <c r="G163" s="5"/>
      <c r="H163" s="5"/>
      <c r="I163" s="5"/>
      <c r="J163" s="5"/>
      <c r="K163" s="5"/>
    </row>
    <row r="164" spans="2:11" s="27" customFormat="1" ht="20.100000000000001" customHeight="1" thickBot="1"/>
    <row r="165" spans="2:11" s="27" customFormat="1" ht="20.100000000000001" customHeight="1" thickBot="1">
      <c r="B165" s="155" t="s">
        <v>105</v>
      </c>
      <c r="C165" s="167" t="s">
        <v>25</v>
      </c>
      <c r="E165" s="193" t="s">
        <v>11</v>
      </c>
      <c r="F165" s="285"/>
      <c r="G165" s="286"/>
      <c r="H165" s="286"/>
      <c r="I165" s="287"/>
    </row>
    <row r="166" spans="2:11" s="27" customFormat="1" ht="20.100000000000001" customHeight="1">
      <c r="B166" s="155" t="s">
        <v>222</v>
      </c>
      <c r="C166" s="167" t="str">
        <f>IF(C165="Electricity",VLOOKUP($C$12,'NGER Emission Factors'!$A$23:$J$34,2,FALSE),IF(C165="GreenPower",VLOOKUP(C165,'NGER Emission Factors'!$A$23:$J$35,2,FALSE),VLOOKUP(C165,'NGER Emission Factors'!$A$5:$J$18,2,FALSE)))</f>
        <v>Scope 1</v>
      </c>
      <c r="E166" s="306" t="s">
        <v>4</v>
      </c>
      <c r="F166" s="279"/>
      <c r="G166" s="280"/>
      <c r="H166" s="280"/>
      <c r="I166" s="281"/>
    </row>
    <row r="167" spans="2:11" s="27" customFormat="1" ht="20.100000000000001" customHeight="1" thickBot="1">
      <c r="B167" s="155" t="s">
        <v>221</v>
      </c>
      <c r="C167" s="228">
        <f>IF(C165="Electricity",VLOOKUP($C$12,'NGER Emission Factors'!$A$23:$J$34,10,FALSE),IF(C165="GreenPower",VLOOKUP(C165,'NGER Emission Factors'!$A$23:$J$35,10,FALSE),VLOOKUP(C165,'NGER Emission Factors'!$A$5:$J$18,10,FALSE)))</f>
        <v>69.5</v>
      </c>
      <c r="D167" s="47"/>
      <c r="E167" s="307"/>
      <c r="F167" s="282"/>
      <c r="G167" s="283"/>
      <c r="H167" s="283"/>
      <c r="I167" s="284"/>
    </row>
    <row r="168" spans="2:11" s="27" customFormat="1" ht="20.100000000000001" customHeight="1">
      <c r="B168" s="155" t="s">
        <v>220</v>
      </c>
      <c r="C168" s="167" t="str">
        <f>IF(C165="Electricity",VLOOKUP($C$12,'NGER Emission Factors'!$A$23:$J$34,5,FALSE),IF(C165="GreenPower",VLOOKUP(C165,'NGER Emission Factors'!$A$23:$J$35,5,FALSE),VLOOKUP(C165,'NGER Emission Factors'!$A$5:$J$18,5,FALSE)))</f>
        <v>kL</v>
      </c>
    </row>
    <row r="169" spans="2:11" s="27" customFormat="1" ht="20.100000000000001" customHeight="1">
      <c r="B169" s="155" t="s">
        <v>226</v>
      </c>
      <c r="C169" s="229">
        <f>IF(C165="Electricity",VLOOKUP($C$12,'NGER Emission Factors'!$A$23:$J$34,6,FALSE),IF(C165="GreenPower",VLOOKUP(C165,'NGER Emission Factors'!$A$23:$J$35,6,FALSE),VLOOKUP(C165,'NGER Emission Factors'!$A$5:$J$18,6,FALSE)))</f>
        <v>38.6</v>
      </c>
      <c r="E169" s="27" t="s">
        <v>13</v>
      </c>
    </row>
    <row r="170" spans="2:11" s="27" customFormat="1" ht="20.100000000000001" customHeight="1">
      <c r="G170" s="32"/>
    </row>
    <row r="171" spans="2:11" s="27" customFormat="1" ht="20.100000000000001" customHeight="1"/>
    <row r="172" spans="2:11" s="27" customFormat="1" ht="20.100000000000001" customHeight="1" thickBot="1">
      <c r="B172" s="159" t="s">
        <v>2</v>
      </c>
      <c r="C172" s="159" t="s">
        <v>3</v>
      </c>
      <c r="D172" s="159" t="s">
        <v>6</v>
      </c>
      <c r="E172" s="159" t="s">
        <v>7</v>
      </c>
      <c r="F172" s="159" t="str">
        <f>"Billed Quantity ("&amp;C168&amp;")"</f>
        <v>Billed Quantity (kL)</v>
      </c>
      <c r="G172" s="155" t="s">
        <v>8</v>
      </c>
      <c r="H172" s="155" t="s">
        <v>226</v>
      </c>
      <c r="I172" s="155" t="s">
        <v>306</v>
      </c>
    </row>
    <row r="173" spans="2:11" s="27" customFormat="1" ht="20.100000000000001" customHeight="1">
      <c r="B173" s="200"/>
      <c r="C173" s="201"/>
      <c r="D173" s="202"/>
      <c r="E173" s="202"/>
      <c r="F173" s="203"/>
      <c r="G173" s="227" t="str">
        <f t="shared" ref="G173:G184" si="14">IF(ISBLANK(D173),"",E173-D173+1)</f>
        <v/>
      </c>
      <c r="H173" s="167">
        <f>$C$169</f>
        <v>38.6</v>
      </c>
      <c r="I173" s="167">
        <f t="shared" ref="I173:I184" si="15">IF(F173&gt;0,F173*H173*IF(OR(D173&gt;$H$9,E173&lt;$H$8), 0, IF(D173&lt;$H$8,E173-$H$8,IF($H$9&lt;E173,E173-$H$9,G173)))/G173,0)</f>
        <v>0</v>
      </c>
    </row>
    <row r="174" spans="2:11" s="27" customFormat="1" ht="20.100000000000001" customHeight="1">
      <c r="B174" s="204"/>
      <c r="C174" s="205"/>
      <c r="D174" s="206"/>
      <c r="E174" s="206"/>
      <c r="F174" s="207"/>
      <c r="G174" s="227" t="str">
        <f t="shared" si="14"/>
        <v/>
      </c>
      <c r="H174" s="167">
        <f t="shared" ref="H174:H184" si="16">$C$169</f>
        <v>38.6</v>
      </c>
      <c r="I174" s="167">
        <f t="shared" si="15"/>
        <v>0</v>
      </c>
    </row>
    <row r="175" spans="2:11" s="27" customFormat="1" ht="20.100000000000001" customHeight="1">
      <c r="B175" s="204"/>
      <c r="C175" s="205"/>
      <c r="D175" s="206"/>
      <c r="E175" s="206"/>
      <c r="F175" s="207"/>
      <c r="G175" s="227" t="str">
        <f t="shared" si="14"/>
        <v/>
      </c>
      <c r="H175" s="167">
        <f t="shared" si="16"/>
        <v>38.6</v>
      </c>
      <c r="I175" s="167">
        <f t="shared" si="15"/>
        <v>0</v>
      </c>
    </row>
    <row r="176" spans="2:11" s="27" customFormat="1" ht="20.100000000000001" customHeight="1">
      <c r="B176" s="204"/>
      <c r="C176" s="205"/>
      <c r="D176" s="206"/>
      <c r="E176" s="206"/>
      <c r="F176" s="207"/>
      <c r="G176" s="227" t="str">
        <f t="shared" ref="G176:G177" si="17">IF(ISBLANK(D176),"",E176-D176+1)</f>
        <v/>
      </c>
      <c r="H176" s="167">
        <f t="shared" si="16"/>
        <v>38.6</v>
      </c>
      <c r="I176" s="167">
        <f t="shared" ref="I176:I177" si="18">IF(F176&gt;0,F176*H176*IF(OR(D176&gt;$H$9,E176&lt;$H$8), 0, IF(D176&lt;$H$8,E176-$H$8,IF($H$9&lt;E176,E176-$H$9,G176)))/G176,0)</f>
        <v>0</v>
      </c>
    </row>
    <row r="177" spans="2:11" s="27" customFormat="1" ht="20.100000000000001" customHeight="1">
      <c r="B177" s="204"/>
      <c r="C177" s="205"/>
      <c r="D177" s="206"/>
      <c r="E177" s="206"/>
      <c r="F177" s="207"/>
      <c r="G177" s="227" t="str">
        <f t="shared" si="17"/>
        <v/>
      </c>
      <c r="H177" s="167">
        <f t="shared" si="16"/>
        <v>38.6</v>
      </c>
      <c r="I177" s="167">
        <f t="shared" si="18"/>
        <v>0</v>
      </c>
    </row>
    <row r="178" spans="2:11" s="27" customFormat="1" ht="20.100000000000001" customHeight="1">
      <c r="B178" s="204"/>
      <c r="C178" s="205"/>
      <c r="D178" s="206"/>
      <c r="E178" s="206"/>
      <c r="F178" s="207"/>
      <c r="G178" s="227" t="str">
        <f t="shared" si="14"/>
        <v/>
      </c>
      <c r="H178" s="167">
        <f t="shared" si="16"/>
        <v>38.6</v>
      </c>
      <c r="I178" s="167">
        <f t="shared" si="15"/>
        <v>0</v>
      </c>
    </row>
    <row r="179" spans="2:11" s="27" customFormat="1" ht="20.100000000000001" customHeight="1">
      <c r="B179" s="204"/>
      <c r="C179" s="205"/>
      <c r="D179" s="206"/>
      <c r="E179" s="206"/>
      <c r="F179" s="207"/>
      <c r="G179" s="227" t="str">
        <f t="shared" si="14"/>
        <v/>
      </c>
      <c r="H179" s="167">
        <f t="shared" si="16"/>
        <v>38.6</v>
      </c>
      <c r="I179" s="167">
        <f t="shared" si="15"/>
        <v>0</v>
      </c>
    </row>
    <row r="180" spans="2:11" s="27" customFormat="1" ht="20.100000000000001" customHeight="1">
      <c r="B180" s="204"/>
      <c r="C180" s="205"/>
      <c r="D180" s="206"/>
      <c r="E180" s="206"/>
      <c r="F180" s="207"/>
      <c r="G180" s="227" t="str">
        <f t="shared" si="14"/>
        <v/>
      </c>
      <c r="H180" s="167">
        <f t="shared" si="16"/>
        <v>38.6</v>
      </c>
      <c r="I180" s="167">
        <f t="shared" si="15"/>
        <v>0</v>
      </c>
    </row>
    <row r="181" spans="2:11" s="27" customFormat="1" ht="20.100000000000001" customHeight="1">
      <c r="B181" s="204"/>
      <c r="C181" s="205"/>
      <c r="D181" s="206"/>
      <c r="E181" s="206"/>
      <c r="F181" s="207"/>
      <c r="G181" s="227" t="str">
        <f t="shared" si="14"/>
        <v/>
      </c>
      <c r="H181" s="167">
        <f t="shared" si="16"/>
        <v>38.6</v>
      </c>
      <c r="I181" s="167">
        <f t="shared" si="15"/>
        <v>0</v>
      </c>
    </row>
    <row r="182" spans="2:11" s="27" customFormat="1" ht="20.100000000000001" customHeight="1">
      <c r="B182" s="204"/>
      <c r="C182" s="205"/>
      <c r="D182" s="206"/>
      <c r="E182" s="206"/>
      <c r="F182" s="207"/>
      <c r="G182" s="227" t="str">
        <f t="shared" si="14"/>
        <v/>
      </c>
      <c r="H182" s="167">
        <f t="shared" si="16"/>
        <v>38.6</v>
      </c>
      <c r="I182" s="167">
        <f t="shared" si="15"/>
        <v>0</v>
      </c>
    </row>
    <row r="183" spans="2:11" s="27" customFormat="1" ht="20.100000000000001" customHeight="1">
      <c r="B183" s="204"/>
      <c r="C183" s="205"/>
      <c r="D183" s="206"/>
      <c r="E183" s="206"/>
      <c r="F183" s="207"/>
      <c r="G183" s="227" t="str">
        <f t="shared" si="14"/>
        <v/>
      </c>
      <c r="H183" s="167">
        <f t="shared" si="16"/>
        <v>38.6</v>
      </c>
      <c r="I183" s="167">
        <f t="shared" si="15"/>
        <v>0</v>
      </c>
    </row>
    <row r="184" spans="2:11" s="27" customFormat="1" ht="20.100000000000001" customHeight="1" thickBot="1">
      <c r="B184" s="208"/>
      <c r="C184" s="209"/>
      <c r="D184" s="210"/>
      <c r="E184" s="210"/>
      <c r="F184" s="211"/>
      <c r="G184" s="227" t="str">
        <f t="shared" si="14"/>
        <v/>
      </c>
      <c r="H184" s="167">
        <f t="shared" si="16"/>
        <v>38.6</v>
      </c>
      <c r="I184" s="167">
        <f t="shared" si="15"/>
        <v>0</v>
      </c>
    </row>
    <row r="185" spans="2:11" ht="20.100000000000001" customHeight="1">
      <c r="J185" s="29"/>
    </row>
    <row r="186" spans="2:11" ht="20.100000000000001" customHeight="1">
      <c r="B186" s="5" t="s">
        <v>232</v>
      </c>
      <c r="C186" s="5"/>
      <c r="D186" s="5"/>
      <c r="E186" s="5"/>
      <c r="F186" s="5"/>
      <c r="G186" s="5"/>
      <c r="H186" s="5"/>
      <c r="I186" s="5"/>
      <c r="J186" s="5"/>
      <c r="K186" s="5"/>
    </row>
    <row r="187" spans="2:11" s="27" customFormat="1" ht="20.100000000000001" customHeight="1" thickBot="1"/>
    <row r="188" spans="2:11" s="27" customFormat="1" ht="20.100000000000001" customHeight="1" thickBot="1">
      <c r="B188" s="155" t="s">
        <v>105</v>
      </c>
      <c r="C188" s="167" t="s">
        <v>235</v>
      </c>
      <c r="E188" s="193" t="s">
        <v>11</v>
      </c>
      <c r="F188" s="285"/>
      <c r="G188" s="286"/>
      <c r="H188" s="286"/>
      <c r="I188" s="287"/>
    </row>
    <row r="189" spans="2:11" s="27" customFormat="1" ht="20.100000000000001" customHeight="1">
      <c r="B189" s="155" t="s">
        <v>222</v>
      </c>
      <c r="C189" s="167" t="str">
        <f>IF(C188="Electricity",VLOOKUP($C$12,'NGER Emission Factors'!$A$23:$J$34,2,FALSE),IF(C188="GreenPower",VLOOKUP(C188,'NGER Emission Factors'!$A$23:$J$35,2,FALSE),VLOOKUP(C188,'NGER Emission Factors'!$A$5:$J$18,2,FALSE)))</f>
        <v>Scope 1</v>
      </c>
      <c r="E189" s="306" t="s">
        <v>4</v>
      </c>
      <c r="F189" s="279"/>
      <c r="G189" s="280"/>
      <c r="H189" s="280"/>
      <c r="I189" s="281"/>
    </row>
    <row r="190" spans="2:11" s="27" customFormat="1" ht="20.100000000000001" customHeight="1" thickBot="1">
      <c r="B190" s="155" t="s">
        <v>221</v>
      </c>
      <c r="C190" s="228">
        <f>IF(C188="Electricity",VLOOKUP($C$12,'NGER Emission Factors'!$A$23:$J$34,10,FALSE),IF(C188="GreenPower",VLOOKUP(C188,'NGER Emission Factors'!$A$23:$J$35,10,FALSE),VLOOKUP(C188,'NGER Emission Factors'!$A$5:$J$18,10,FALSE)))</f>
        <v>88.43</v>
      </c>
      <c r="D190" s="47"/>
      <c r="E190" s="307"/>
      <c r="F190" s="282"/>
      <c r="G190" s="283"/>
      <c r="H190" s="283"/>
      <c r="I190" s="284"/>
    </row>
    <row r="191" spans="2:11" s="27" customFormat="1" ht="20.100000000000001" customHeight="1">
      <c r="B191" s="155" t="s">
        <v>220</v>
      </c>
      <c r="C191" s="167" t="str">
        <f>IF(C188="Electricity",VLOOKUP($C$12,'NGER Emission Factors'!$A$23:$J$34,5,FALSE),IF(C188="GreenPower",VLOOKUP(C188,'NGER Emission Factors'!$A$23:$J$35,5,FALSE),VLOOKUP(C188,'NGER Emission Factors'!$A$5:$J$18,5,FALSE)))</f>
        <v>Tonnes</v>
      </c>
    </row>
    <row r="192" spans="2:11" s="27" customFormat="1" ht="20.100000000000001" customHeight="1">
      <c r="B192" s="155" t="s">
        <v>226</v>
      </c>
      <c r="C192" s="229">
        <f>IF(C188="Electricity",VLOOKUP($C$12,'NGER Emission Factors'!$A$23:$J$34,6,FALSE),IF(C188="GreenPower",VLOOKUP(C188,'NGER Emission Factors'!$A$23:$J$35,6,FALSE),VLOOKUP(C188,'NGER Emission Factors'!$A$5:$J$18,6,FALSE)))</f>
        <v>27</v>
      </c>
      <c r="E192" s="27" t="s">
        <v>13</v>
      </c>
    </row>
    <row r="193" spans="2:10" s="27" customFormat="1" ht="20.100000000000001" customHeight="1">
      <c r="G193" s="32"/>
    </row>
    <row r="194" spans="2:10" s="27" customFormat="1" ht="20.100000000000001" customHeight="1"/>
    <row r="195" spans="2:10" s="27" customFormat="1" ht="20.100000000000001" customHeight="1" thickBot="1">
      <c r="B195" s="159" t="s">
        <v>2</v>
      </c>
      <c r="C195" s="159" t="s">
        <v>3</v>
      </c>
      <c r="D195" s="159" t="s">
        <v>6</v>
      </c>
      <c r="E195" s="159" t="s">
        <v>7</v>
      </c>
      <c r="F195" s="159" t="str">
        <f>"Billed Quantity ("&amp;C191&amp;")"</f>
        <v>Billed Quantity (Tonnes)</v>
      </c>
      <c r="G195" s="155" t="s">
        <v>8</v>
      </c>
      <c r="H195" s="155" t="s">
        <v>226</v>
      </c>
      <c r="I195" s="155" t="s">
        <v>306</v>
      </c>
    </row>
    <row r="196" spans="2:10" s="27" customFormat="1" ht="20.100000000000001" customHeight="1">
      <c r="B196" s="200"/>
      <c r="C196" s="201"/>
      <c r="D196" s="202"/>
      <c r="E196" s="202"/>
      <c r="F196" s="203"/>
      <c r="G196" s="227" t="str">
        <f t="shared" ref="G196:G207" si="19">IF(ISBLANK(D196),"",E196-D196+1)</f>
        <v/>
      </c>
      <c r="H196" s="167">
        <f>$C$192</f>
        <v>27</v>
      </c>
      <c r="I196" s="167">
        <f t="shared" ref="I196:I207" si="20">IF(F196&gt;0,F196*H196*IF(OR(D196&gt;$H$9,E196&lt;$H$8), 0, IF(D196&lt;$H$8,E196-$H$8,IF($H$9&lt;E196,E196-$H$9,G196)))/G196,0)</f>
        <v>0</v>
      </c>
    </row>
    <row r="197" spans="2:10" s="27" customFormat="1" ht="20.100000000000001" customHeight="1">
      <c r="B197" s="204"/>
      <c r="C197" s="205"/>
      <c r="D197" s="206"/>
      <c r="E197" s="206"/>
      <c r="F197" s="207"/>
      <c r="G197" s="227" t="str">
        <f t="shared" si="19"/>
        <v/>
      </c>
      <c r="H197" s="167">
        <f t="shared" ref="H197:H207" si="21">$C$192</f>
        <v>27</v>
      </c>
      <c r="I197" s="167">
        <f t="shared" si="20"/>
        <v>0</v>
      </c>
    </row>
    <row r="198" spans="2:10" s="27" customFormat="1" ht="20.100000000000001" customHeight="1">
      <c r="B198" s="204"/>
      <c r="C198" s="205"/>
      <c r="D198" s="206"/>
      <c r="E198" s="206"/>
      <c r="F198" s="207"/>
      <c r="G198" s="227" t="str">
        <f t="shared" ref="G198:G199" si="22">IF(ISBLANK(D198),"",E198-D198+1)</f>
        <v/>
      </c>
      <c r="H198" s="167">
        <f t="shared" si="21"/>
        <v>27</v>
      </c>
      <c r="I198" s="167">
        <f t="shared" ref="I198:I199" si="23">IF(F198&gt;0,F198*H198*IF(OR(D198&gt;$H$9,E198&lt;$H$8), 0, IF(D198&lt;$H$8,E198-$H$8,IF($H$9&lt;E198,E198-$H$9,G198)))/G198,0)</f>
        <v>0</v>
      </c>
    </row>
    <row r="199" spans="2:10" s="27" customFormat="1" ht="20.100000000000001" customHeight="1">
      <c r="B199" s="204"/>
      <c r="C199" s="205"/>
      <c r="D199" s="206"/>
      <c r="E199" s="206"/>
      <c r="F199" s="207"/>
      <c r="G199" s="227" t="str">
        <f t="shared" si="22"/>
        <v/>
      </c>
      <c r="H199" s="167">
        <f t="shared" si="21"/>
        <v>27</v>
      </c>
      <c r="I199" s="167">
        <f t="shared" si="23"/>
        <v>0</v>
      </c>
    </row>
    <row r="200" spans="2:10" s="27" customFormat="1" ht="20.100000000000001" customHeight="1">
      <c r="B200" s="204"/>
      <c r="C200" s="205"/>
      <c r="D200" s="206"/>
      <c r="E200" s="206"/>
      <c r="F200" s="207"/>
      <c r="G200" s="227" t="str">
        <f t="shared" si="19"/>
        <v/>
      </c>
      <c r="H200" s="167">
        <f t="shared" si="21"/>
        <v>27</v>
      </c>
      <c r="I200" s="167">
        <f t="shared" si="20"/>
        <v>0</v>
      </c>
    </row>
    <row r="201" spans="2:10" s="27" customFormat="1" ht="20.100000000000001" customHeight="1">
      <c r="B201" s="204"/>
      <c r="C201" s="205"/>
      <c r="D201" s="206"/>
      <c r="E201" s="206"/>
      <c r="F201" s="207"/>
      <c r="G201" s="227" t="str">
        <f t="shared" si="19"/>
        <v/>
      </c>
      <c r="H201" s="167">
        <f t="shared" si="21"/>
        <v>27</v>
      </c>
      <c r="I201" s="167">
        <f t="shared" si="20"/>
        <v>0</v>
      </c>
    </row>
    <row r="202" spans="2:10" s="27" customFormat="1" ht="20.100000000000001" customHeight="1">
      <c r="B202" s="204"/>
      <c r="C202" s="205"/>
      <c r="D202" s="206"/>
      <c r="E202" s="206"/>
      <c r="F202" s="207"/>
      <c r="G202" s="227" t="str">
        <f t="shared" si="19"/>
        <v/>
      </c>
      <c r="H202" s="167">
        <f t="shared" si="21"/>
        <v>27</v>
      </c>
      <c r="I202" s="167">
        <f t="shared" si="20"/>
        <v>0</v>
      </c>
    </row>
    <row r="203" spans="2:10" s="27" customFormat="1" ht="20.100000000000001" customHeight="1">
      <c r="B203" s="204"/>
      <c r="C203" s="205"/>
      <c r="D203" s="206"/>
      <c r="E203" s="206"/>
      <c r="F203" s="207"/>
      <c r="G203" s="227" t="str">
        <f t="shared" si="19"/>
        <v/>
      </c>
      <c r="H203" s="167">
        <f t="shared" si="21"/>
        <v>27</v>
      </c>
      <c r="I203" s="167">
        <f t="shared" si="20"/>
        <v>0</v>
      </c>
    </row>
    <row r="204" spans="2:10" s="27" customFormat="1" ht="20.100000000000001" customHeight="1">
      <c r="B204" s="204"/>
      <c r="C204" s="205"/>
      <c r="D204" s="206"/>
      <c r="E204" s="206"/>
      <c r="F204" s="207"/>
      <c r="G204" s="227" t="str">
        <f t="shared" si="19"/>
        <v/>
      </c>
      <c r="H204" s="167">
        <f t="shared" si="21"/>
        <v>27</v>
      </c>
      <c r="I204" s="167">
        <f t="shared" si="20"/>
        <v>0</v>
      </c>
    </row>
    <row r="205" spans="2:10" s="27" customFormat="1" ht="20.100000000000001" customHeight="1">
      <c r="B205" s="204"/>
      <c r="C205" s="205"/>
      <c r="D205" s="206"/>
      <c r="E205" s="206"/>
      <c r="F205" s="207"/>
      <c r="G205" s="227" t="str">
        <f t="shared" si="19"/>
        <v/>
      </c>
      <c r="H205" s="167">
        <f t="shared" si="21"/>
        <v>27</v>
      </c>
      <c r="I205" s="167">
        <f t="shared" si="20"/>
        <v>0</v>
      </c>
    </row>
    <row r="206" spans="2:10" s="27" customFormat="1" ht="20.100000000000001" customHeight="1">
      <c r="B206" s="204"/>
      <c r="C206" s="205"/>
      <c r="D206" s="206"/>
      <c r="E206" s="206"/>
      <c r="F206" s="207"/>
      <c r="G206" s="227" t="str">
        <f t="shared" si="19"/>
        <v/>
      </c>
      <c r="H206" s="167">
        <f t="shared" si="21"/>
        <v>27</v>
      </c>
      <c r="I206" s="167">
        <f t="shared" si="20"/>
        <v>0</v>
      </c>
    </row>
    <row r="207" spans="2:10" s="27" customFormat="1" ht="20.100000000000001" customHeight="1" thickBot="1">
      <c r="B207" s="208"/>
      <c r="C207" s="209"/>
      <c r="D207" s="210"/>
      <c r="E207" s="210"/>
      <c r="F207" s="211"/>
      <c r="G207" s="227" t="str">
        <f t="shared" si="19"/>
        <v/>
      </c>
      <c r="H207" s="167">
        <f t="shared" si="21"/>
        <v>27</v>
      </c>
      <c r="I207" s="167">
        <f t="shared" si="20"/>
        <v>0</v>
      </c>
    </row>
    <row r="208" spans="2:10" ht="20.100000000000001" customHeight="1">
      <c r="J208" s="29"/>
    </row>
    <row r="209" spans="2:11" ht="20.100000000000001" customHeight="1">
      <c r="B209" s="5" t="s">
        <v>233</v>
      </c>
      <c r="C209" s="5"/>
      <c r="D209" s="5"/>
      <c r="E209" s="5"/>
      <c r="F209" s="5"/>
      <c r="G209" s="5"/>
      <c r="H209" s="5"/>
      <c r="I209" s="5"/>
      <c r="J209" s="5"/>
      <c r="K209" s="5"/>
    </row>
    <row r="210" spans="2:11" s="27" customFormat="1" ht="20.100000000000001" customHeight="1" thickBot="1"/>
    <row r="211" spans="2:11" s="27" customFormat="1" ht="20.100000000000001" customHeight="1" thickBot="1">
      <c r="B211" s="193" t="s">
        <v>105</v>
      </c>
      <c r="C211" s="51" t="s">
        <v>15</v>
      </c>
      <c r="E211" s="193" t="s">
        <v>11</v>
      </c>
      <c r="F211" s="285"/>
      <c r="G211" s="286"/>
      <c r="H211" s="286"/>
      <c r="I211" s="287"/>
    </row>
    <row r="212" spans="2:11" s="27" customFormat="1" ht="20.100000000000001" customHeight="1">
      <c r="B212" s="193" t="s">
        <v>222</v>
      </c>
      <c r="C212" s="52" t="e">
        <f>IF(C211="Electricity",VLOOKUP($C$12,'NGER Emission Factors'!$A$23:$J$34,2,FALSE),IF(C211="GreenPower",VLOOKUP(C211,'NGER Emission Factors'!$A$23:$J$35,2,FALSE),VLOOKUP(C211,'NGER Emission Factors'!$A$5:$J$18,2,FALSE)))</f>
        <v>#N/A</v>
      </c>
      <c r="E212" s="306" t="s">
        <v>4</v>
      </c>
      <c r="F212" s="279"/>
      <c r="G212" s="280"/>
      <c r="H212" s="280"/>
      <c r="I212" s="281"/>
    </row>
    <row r="213" spans="2:11" s="27" customFormat="1" ht="20.100000000000001" customHeight="1" thickBot="1">
      <c r="B213" s="193" t="s">
        <v>221</v>
      </c>
      <c r="C213" s="124" t="e">
        <f>IF(C211="Electricity",VLOOKUP($C$12,'NGER Emission Factors'!$A$23:$J$34,10,FALSE),IF(C211="GreenPower",VLOOKUP(C211,'NGER Emission Factors'!$A$23:$J$35,10,FALSE),VLOOKUP(C211,'NGER Emission Factors'!$A$5:$J$18,10,FALSE)))</f>
        <v>#N/A</v>
      </c>
      <c r="D213" s="47"/>
      <c r="E213" s="307"/>
      <c r="F213" s="282"/>
      <c r="G213" s="283"/>
      <c r="H213" s="283"/>
      <c r="I213" s="284"/>
    </row>
    <row r="214" spans="2:11" s="27" customFormat="1" ht="20.100000000000001" customHeight="1">
      <c r="B214" s="193" t="s">
        <v>220</v>
      </c>
      <c r="C214" s="52" t="e">
        <f>IF(C211="Electricity",VLOOKUP($C$12,'NGER Emission Factors'!$A$23:$J$34,5,FALSE),IF(C211="GreenPower",VLOOKUP(C211,'NGER Emission Factors'!$A$23:$J$35,5,FALSE),VLOOKUP(C211,'NGER Emission Factors'!$A$5:$J$18,5,FALSE)))</f>
        <v>#N/A</v>
      </c>
    </row>
    <row r="215" spans="2:11" s="27" customFormat="1" ht="20.100000000000001" customHeight="1" thickBot="1">
      <c r="B215" s="193" t="s">
        <v>226</v>
      </c>
      <c r="C215" s="125" t="e">
        <f>IF(C211="Electricity",VLOOKUP($C$12,'NGER Emission Factors'!$A$23:$J$34,6,FALSE),IF(C211="GreenPower",VLOOKUP(C211,'NGER Emission Factors'!$A$23:$J$35,6,FALSE),VLOOKUP(C211,'NGER Emission Factors'!$A$5:$J$18,6,FALSE)))</f>
        <v>#N/A</v>
      </c>
      <c r="E215" s="27" t="s">
        <v>13</v>
      </c>
    </row>
    <row r="216" spans="2:11" s="27" customFormat="1" ht="20.100000000000001" customHeight="1">
      <c r="G216" s="32"/>
    </row>
    <row r="217" spans="2:11" s="27" customFormat="1" ht="20.100000000000001" customHeight="1"/>
    <row r="218" spans="2:11" s="27" customFormat="1" ht="27.75" customHeight="1" thickBot="1">
      <c r="B218" s="159" t="s">
        <v>2</v>
      </c>
      <c r="C218" s="159" t="s">
        <v>3</v>
      </c>
      <c r="D218" s="159" t="s">
        <v>6</v>
      </c>
      <c r="E218" s="159" t="s">
        <v>7</v>
      </c>
      <c r="F218" s="159" t="e">
        <f>"Billed Quantity ("&amp;C214&amp;")"</f>
        <v>#N/A</v>
      </c>
      <c r="G218" s="155" t="s">
        <v>8</v>
      </c>
      <c r="H218" s="155" t="s">
        <v>226</v>
      </c>
      <c r="I218" s="155" t="s">
        <v>306</v>
      </c>
    </row>
    <row r="219" spans="2:11" s="27" customFormat="1" ht="20.100000000000001" customHeight="1">
      <c r="B219" s="200"/>
      <c r="C219" s="201"/>
      <c r="D219" s="202"/>
      <c r="E219" s="202"/>
      <c r="F219" s="203"/>
      <c r="G219" s="227" t="str">
        <f t="shared" ref="G219:G230" si="24">IF(ISBLANK(D219),"",E219-D219+1)</f>
        <v/>
      </c>
      <c r="H219" s="167" t="e">
        <f>$C$215</f>
        <v>#N/A</v>
      </c>
      <c r="I219" s="167">
        <f t="shared" ref="I219:I230" si="25">IF(F219&gt;0,F219*H219*IF(OR(D219&gt;$H$9,E219&lt;$H$8), 0, IF(D219&lt;$H$8,E219-$H$8,IF($H$9&lt;E219,E219-$H$9,G219)))/G219,0)</f>
        <v>0</v>
      </c>
    </row>
    <row r="220" spans="2:11" s="27" customFormat="1" ht="20.100000000000001" customHeight="1">
      <c r="B220" s="204"/>
      <c r="C220" s="205"/>
      <c r="D220" s="206"/>
      <c r="E220" s="206"/>
      <c r="F220" s="207"/>
      <c r="G220" s="227" t="str">
        <f t="shared" si="24"/>
        <v/>
      </c>
      <c r="H220" s="167" t="e">
        <f t="shared" ref="H220:H230" si="26">$C$215</f>
        <v>#N/A</v>
      </c>
      <c r="I220" s="167">
        <f t="shared" si="25"/>
        <v>0</v>
      </c>
    </row>
    <row r="221" spans="2:11" s="27" customFormat="1" ht="20.100000000000001" customHeight="1">
      <c r="B221" s="204"/>
      <c r="C221" s="205"/>
      <c r="D221" s="206"/>
      <c r="E221" s="206"/>
      <c r="F221" s="207"/>
      <c r="G221" s="227" t="str">
        <f t="shared" si="24"/>
        <v/>
      </c>
      <c r="H221" s="167" t="e">
        <f t="shared" si="26"/>
        <v>#N/A</v>
      </c>
      <c r="I221" s="167">
        <f t="shared" si="25"/>
        <v>0</v>
      </c>
    </row>
    <row r="222" spans="2:11" s="27" customFormat="1" ht="20.100000000000001" customHeight="1">
      <c r="B222" s="204"/>
      <c r="C222" s="205"/>
      <c r="D222" s="206"/>
      <c r="E222" s="206"/>
      <c r="F222" s="207"/>
      <c r="G222" s="227" t="str">
        <f t="shared" si="24"/>
        <v/>
      </c>
      <c r="H222" s="167" t="e">
        <f t="shared" si="26"/>
        <v>#N/A</v>
      </c>
      <c r="I222" s="167">
        <f t="shared" si="25"/>
        <v>0</v>
      </c>
    </row>
    <row r="223" spans="2:11" s="27" customFormat="1" ht="20.100000000000001" customHeight="1">
      <c r="B223" s="204"/>
      <c r="C223" s="205"/>
      <c r="D223" s="206"/>
      <c r="E223" s="206"/>
      <c r="F223" s="207"/>
      <c r="G223" s="227" t="str">
        <f t="shared" si="24"/>
        <v/>
      </c>
      <c r="H223" s="167" t="e">
        <f t="shared" si="26"/>
        <v>#N/A</v>
      </c>
      <c r="I223" s="167">
        <f t="shared" si="25"/>
        <v>0</v>
      </c>
    </row>
    <row r="224" spans="2:11" s="27" customFormat="1" ht="20.100000000000001" customHeight="1">
      <c r="B224" s="204"/>
      <c r="C224" s="205"/>
      <c r="D224" s="206"/>
      <c r="E224" s="206"/>
      <c r="F224" s="207"/>
      <c r="G224" s="227" t="str">
        <f t="shared" si="24"/>
        <v/>
      </c>
      <c r="H224" s="167" t="e">
        <f t="shared" si="26"/>
        <v>#N/A</v>
      </c>
      <c r="I224" s="167">
        <f t="shared" si="25"/>
        <v>0</v>
      </c>
    </row>
    <row r="225" spans="2:9" s="27" customFormat="1" ht="20.100000000000001" customHeight="1">
      <c r="B225" s="204"/>
      <c r="C225" s="205"/>
      <c r="D225" s="206"/>
      <c r="E225" s="206"/>
      <c r="F225" s="207"/>
      <c r="G225" s="227" t="str">
        <f t="shared" si="24"/>
        <v/>
      </c>
      <c r="H225" s="167" t="e">
        <f t="shared" si="26"/>
        <v>#N/A</v>
      </c>
      <c r="I225" s="167">
        <f t="shared" si="25"/>
        <v>0</v>
      </c>
    </row>
    <row r="226" spans="2:9" s="27" customFormat="1" ht="20.100000000000001" customHeight="1">
      <c r="B226" s="204"/>
      <c r="C226" s="205"/>
      <c r="D226" s="206"/>
      <c r="E226" s="206"/>
      <c r="F226" s="207"/>
      <c r="G226" s="227" t="str">
        <f t="shared" si="24"/>
        <v/>
      </c>
      <c r="H226" s="167" t="e">
        <f t="shared" si="26"/>
        <v>#N/A</v>
      </c>
      <c r="I226" s="167">
        <f t="shared" si="25"/>
        <v>0</v>
      </c>
    </row>
    <row r="227" spans="2:9" s="27" customFormat="1" ht="20.100000000000001" customHeight="1">
      <c r="B227" s="204"/>
      <c r="C227" s="205"/>
      <c r="D227" s="206"/>
      <c r="E227" s="206"/>
      <c r="F227" s="207"/>
      <c r="G227" s="227" t="str">
        <f t="shared" si="24"/>
        <v/>
      </c>
      <c r="H227" s="167" t="e">
        <f t="shared" si="26"/>
        <v>#N/A</v>
      </c>
      <c r="I227" s="167">
        <f t="shared" si="25"/>
        <v>0</v>
      </c>
    </row>
    <row r="228" spans="2:9" s="27" customFormat="1" ht="20.100000000000001" customHeight="1">
      <c r="B228" s="204"/>
      <c r="C228" s="205"/>
      <c r="D228" s="206"/>
      <c r="E228" s="206"/>
      <c r="F228" s="207"/>
      <c r="G228" s="227" t="str">
        <f t="shared" si="24"/>
        <v/>
      </c>
      <c r="H228" s="167" t="e">
        <f t="shared" si="26"/>
        <v>#N/A</v>
      </c>
      <c r="I228" s="167">
        <f t="shared" si="25"/>
        <v>0</v>
      </c>
    </row>
    <row r="229" spans="2:9" s="27" customFormat="1" ht="20.100000000000001" customHeight="1">
      <c r="B229" s="204"/>
      <c r="C229" s="205"/>
      <c r="D229" s="206"/>
      <c r="E229" s="206"/>
      <c r="F229" s="207"/>
      <c r="G229" s="227" t="str">
        <f t="shared" si="24"/>
        <v/>
      </c>
      <c r="H229" s="167" t="e">
        <f t="shared" si="26"/>
        <v>#N/A</v>
      </c>
      <c r="I229" s="167">
        <f t="shared" si="25"/>
        <v>0</v>
      </c>
    </row>
    <row r="230" spans="2:9" s="27" customFormat="1" ht="20.100000000000001" customHeight="1" thickBot="1">
      <c r="B230" s="208"/>
      <c r="C230" s="209"/>
      <c r="D230" s="210"/>
      <c r="E230" s="210"/>
      <c r="F230" s="211"/>
      <c r="G230" s="227" t="str">
        <f t="shared" si="24"/>
        <v/>
      </c>
      <c r="H230" s="167" t="e">
        <f t="shared" si="26"/>
        <v>#N/A</v>
      </c>
      <c r="I230" s="167">
        <f t="shared" si="25"/>
        <v>0</v>
      </c>
    </row>
  </sheetData>
  <sheetProtection password="E6B1" sheet="1" objects="1" scenarios="1"/>
  <mergeCells count="39">
    <mergeCell ref="D18:E18"/>
    <mergeCell ref="D15:E15"/>
    <mergeCell ref="D16:E16"/>
    <mergeCell ref="D17:E17"/>
    <mergeCell ref="C8:D8"/>
    <mergeCell ref="C9:D9"/>
    <mergeCell ref="C10:D10"/>
    <mergeCell ref="C11:D11"/>
    <mergeCell ref="C12:D12"/>
    <mergeCell ref="C13:D13"/>
    <mergeCell ref="E212:E213"/>
    <mergeCell ref="E189:E190"/>
    <mergeCell ref="E166:E167"/>
    <mergeCell ref="E143:E144"/>
    <mergeCell ref="E120:E121"/>
    <mergeCell ref="B22:B23"/>
    <mergeCell ref="C22:C23"/>
    <mergeCell ref="D22:D23"/>
    <mergeCell ref="F119:I119"/>
    <mergeCell ref="F96:I96"/>
    <mergeCell ref="F97:I98"/>
    <mergeCell ref="E22:E23"/>
    <mergeCell ref="F22:F23"/>
    <mergeCell ref="F73:I73"/>
    <mergeCell ref="F74:I75"/>
    <mergeCell ref="B31:D31"/>
    <mergeCell ref="B36:B37"/>
    <mergeCell ref="C36:C37"/>
    <mergeCell ref="E97:E98"/>
    <mergeCell ref="E74:E75"/>
    <mergeCell ref="F120:I121"/>
    <mergeCell ref="F142:I142"/>
    <mergeCell ref="F143:I144"/>
    <mergeCell ref="F211:I211"/>
    <mergeCell ref="F212:I213"/>
    <mergeCell ref="F165:I165"/>
    <mergeCell ref="F166:I167"/>
    <mergeCell ref="F188:I188"/>
    <mergeCell ref="F189:I190"/>
  </mergeCells>
  <dataValidations count="6">
    <dataValidation type="list" allowBlank="1" showInputMessage="1" showErrorMessage="1" sqref="D50:D64">
      <formula1>FunctionalUses</formula1>
    </dataValidation>
    <dataValidation type="list" allowBlank="1" showInputMessage="1" showErrorMessage="1" sqref="C12">
      <formula1>STATES</formula1>
    </dataValidation>
    <dataValidation type="list" allowBlank="1" showInputMessage="1" showErrorMessage="1" sqref="C13">
      <formula1>Metro</formula1>
    </dataValidation>
    <dataValidation type="list" allowBlank="1" showInputMessage="1" showErrorMessage="1" sqref="C15">
      <formula1>BldUse</formula1>
    </dataValidation>
    <dataValidation type="list" allowBlank="1" showInputMessage="1" showErrorMessage="1" sqref="C16">
      <formula1>ANZSIC</formula1>
    </dataValidation>
    <dataValidation type="list" allowBlank="1" showInputMessage="1" showErrorMessage="1" sqref="C18">
      <formula1>RatingType</formula1>
    </dataValidation>
  </dataValidations>
  <pageMargins left="0.70866141732283472" right="0.70866141732283472" top="0.74803149606299213" bottom="0.74803149606299213" header="0.31496062992125984" footer="0.31496062992125984"/>
  <pageSetup paperSize="9" scale="20"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pageSetUpPr fitToPage="1"/>
  </sheetPr>
  <dimension ref="A1:R650"/>
  <sheetViews>
    <sheetView showGridLines="0" showRowColHeaders="0" tabSelected="1" zoomScaleNormal="100" workbookViewId="0">
      <selection activeCell="H8" sqref="H8"/>
    </sheetView>
  </sheetViews>
  <sheetFormatPr defaultColWidth="0" defaultRowHeight="12.75"/>
  <cols>
    <col min="1" max="1" width="5.7109375" style="29" customWidth="1"/>
    <col min="2" max="2" width="25.28515625" style="27" customWidth="1"/>
    <col min="3" max="3" width="31.28515625" style="27" customWidth="1"/>
    <col min="4" max="4" width="27" style="27" customWidth="1"/>
    <col min="5" max="8" width="16.140625" style="27" customWidth="1"/>
    <col min="9" max="9" width="19" style="27" customWidth="1"/>
    <col min="10" max="10" width="19" style="32" customWidth="1"/>
    <col min="11" max="13" width="19" style="29" customWidth="1"/>
    <col min="14" max="14" width="17.85546875" style="29" customWidth="1"/>
    <col min="15" max="18" width="9.140625" style="29" customWidth="1"/>
    <col min="19" max="16384" width="9.140625" style="29" hidden="1"/>
  </cols>
  <sheetData>
    <row r="1" spans="2:14" s="27" customFormat="1" ht="79.5" customHeight="1">
      <c r="J1" s="28"/>
    </row>
    <row r="2" spans="2:14" s="27" customFormat="1">
      <c r="J2" s="28"/>
    </row>
    <row r="3" spans="2:14" s="244" customFormat="1" ht="33.75" customHeight="1">
      <c r="B3" s="245" t="s">
        <v>395</v>
      </c>
      <c r="C3" s="246"/>
      <c r="D3" s="246"/>
      <c r="E3" s="246"/>
      <c r="F3" s="246"/>
      <c r="G3" s="246"/>
      <c r="H3" s="246"/>
      <c r="I3" s="246"/>
      <c r="J3" s="246"/>
      <c r="K3" s="315"/>
      <c r="L3" s="315"/>
      <c r="M3" s="315"/>
      <c r="N3" s="315"/>
    </row>
    <row r="4" spans="2:14" s="27" customFormat="1">
      <c r="J4" s="28"/>
    </row>
    <row r="5" spans="2:14" ht="20.100000000000001" customHeight="1">
      <c r="B5" s="20" t="s">
        <v>251</v>
      </c>
      <c r="C5" s="20"/>
      <c r="D5" s="20"/>
      <c r="E5" s="20"/>
      <c r="F5" s="20"/>
      <c r="G5" s="20"/>
      <c r="H5" s="20"/>
      <c r="I5" s="20"/>
      <c r="J5" s="20"/>
      <c r="K5" s="20"/>
      <c r="L5" s="20"/>
      <c r="M5" s="20"/>
      <c r="N5" s="20"/>
    </row>
    <row r="6" spans="2:14" ht="20.100000000000001" customHeight="1">
      <c r="I6" s="32"/>
      <c r="J6" s="29"/>
    </row>
    <row r="7" spans="2:14" s="27" customFormat="1" ht="20.100000000000001" customHeight="1" thickBot="1">
      <c r="B7" s="155" t="s">
        <v>27</v>
      </c>
      <c r="C7" s="195"/>
      <c r="D7" s="195" t="s">
        <v>97</v>
      </c>
      <c r="E7" s="195"/>
      <c r="G7" s="155" t="s">
        <v>252</v>
      </c>
      <c r="H7" s="159" t="s">
        <v>183</v>
      </c>
      <c r="I7" s="159" t="s">
        <v>184</v>
      </c>
      <c r="J7" s="159" t="s">
        <v>185</v>
      </c>
      <c r="K7" s="159" t="s">
        <v>287</v>
      </c>
      <c r="L7" s="159" t="s">
        <v>288</v>
      </c>
    </row>
    <row r="8" spans="2:14" s="27" customFormat="1" ht="20.100000000000001" customHeight="1">
      <c r="B8" s="192" t="s">
        <v>144</v>
      </c>
      <c r="C8" s="166">
        <f>'15D Building Details'!C8</f>
        <v>0</v>
      </c>
      <c r="D8" s="196"/>
      <c r="E8" s="197"/>
      <c r="G8" s="175" t="s">
        <v>139</v>
      </c>
      <c r="H8" s="68"/>
      <c r="I8" s="69"/>
      <c r="J8" s="69"/>
      <c r="K8" s="69"/>
      <c r="L8" s="70"/>
    </row>
    <row r="9" spans="2:14" s="27" customFormat="1" ht="20.100000000000001" customHeight="1" thickBot="1">
      <c r="B9" s="192" t="s">
        <v>145</v>
      </c>
      <c r="C9" s="166">
        <f>'15D Building Details'!C9</f>
        <v>0</v>
      </c>
      <c r="D9" s="197"/>
      <c r="E9" s="197"/>
      <c r="G9" s="175" t="s">
        <v>140</v>
      </c>
      <c r="H9" s="71"/>
      <c r="I9" s="72"/>
      <c r="J9" s="72"/>
      <c r="K9" s="72"/>
      <c r="L9" s="73"/>
    </row>
    <row r="10" spans="2:14" s="27" customFormat="1" ht="20.100000000000001" customHeight="1">
      <c r="B10" s="192" t="s">
        <v>146</v>
      </c>
      <c r="C10" s="166">
        <f>'15D Building Details'!C10</f>
        <v>0</v>
      </c>
      <c r="D10" s="197"/>
      <c r="E10" s="197"/>
      <c r="F10" s="38"/>
      <c r="G10" s="34"/>
      <c r="H10" s="34"/>
      <c r="I10" s="39"/>
      <c r="J10" s="39"/>
      <c r="K10" s="39"/>
      <c r="L10" s="39"/>
    </row>
    <row r="11" spans="2:14" s="27" customFormat="1" ht="20.100000000000001" customHeight="1">
      <c r="B11" s="192" t="s">
        <v>147</v>
      </c>
      <c r="C11" s="166">
        <f>'15D Building Details'!C11</f>
        <v>0</v>
      </c>
      <c r="D11" s="197"/>
      <c r="E11" s="197"/>
      <c r="G11" s="166" t="s">
        <v>181</v>
      </c>
      <c r="H11" s="168">
        <f>D66</f>
        <v>0</v>
      </c>
      <c r="I11" s="168">
        <f>D85</f>
        <v>0</v>
      </c>
      <c r="J11" s="168">
        <f>D104</f>
        <v>0</v>
      </c>
      <c r="K11" s="168">
        <f>D123</f>
        <v>0</v>
      </c>
      <c r="L11" s="168">
        <f>D142</f>
        <v>0</v>
      </c>
    </row>
    <row r="12" spans="2:14" s="27" customFormat="1" ht="20.100000000000001" customHeight="1">
      <c r="B12" s="192" t="s">
        <v>148</v>
      </c>
      <c r="C12" s="166">
        <f>'15D Building Details'!C12</f>
        <v>0</v>
      </c>
      <c r="D12" s="197"/>
      <c r="E12" s="197"/>
      <c r="G12" s="166" t="s">
        <v>178</v>
      </c>
      <c r="H12" s="168" t="str">
        <f>IFERROR(VLOOKUP($C$11,'CDD &amp; HDD table'!$A:$D,3,FALSE),"")</f>
        <v/>
      </c>
      <c r="I12" s="168" t="str">
        <f>H12</f>
        <v/>
      </c>
      <c r="J12" s="168" t="str">
        <f t="shared" ref="J12:L12" si="0">I12</f>
        <v/>
      </c>
      <c r="K12" s="168" t="str">
        <f t="shared" si="0"/>
        <v/>
      </c>
      <c r="L12" s="168" t="str">
        <f t="shared" si="0"/>
        <v/>
      </c>
    </row>
    <row r="13" spans="2:14" s="27" customFormat="1" ht="20.100000000000001" customHeight="1">
      <c r="B13" s="192" t="s">
        <v>119</v>
      </c>
      <c r="C13" s="166">
        <f>'15D Building Details'!C13</f>
        <v>0</v>
      </c>
      <c r="D13" s="197"/>
      <c r="E13" s="197"/>
      <c r="G13" s="166" t="s">
        <v>179</v>
      </c>
      <c r="H13" s="168" t="str">
        <f>IFERROR(VLOOKUP($C$11,'CDD &amp; HDD table'!$A:$D,4,FALSE),"")</f>
        <v/>
      </c>
      <c r="I13" s="168" t="str">
        <f t="shared" ref="I13:L13" si="1">H13</f>
        <v/>
      </c>
      <c r="J13" s="168" t="str">
        <f t="shared" si="1"/>
        <v/>
      </c>
      <c r="K13" s="168" t="str">
        <f t="shared" si="1"/>
        <v/>
      </c>
      <c r="L13" s="168" t="str">
        <f t="shared" si="1"/>
        <v/>
      </c>
    </row>
    <row r="14" spans="2:14" s="27" customFormat="1" ht="20.100000000000001" customHeight="1">
      <c r="B14" s="34"/>
      <c r="C14" s="34"/>
      <c r="D14" s="198"/>
      <c r="E14" s="198"/>
      <c r="F14" s="21"/>
    </row>
    <row r="15" spans="2:14" s="27" customFormat="1" ht="20.100000000000001" customHeight="1">
      <c r="B15" s="192" t="s">
        <v>143</v>
      </c>
      <c r="C15" s="166">
        <f>'15D Building Details'!C15</f>
        <v>0</v>
      </c>
      <c r="D15" s="196"/>
      <c r="E15" s="197"/>
    </row>
    <row r="16" spans="2:14" s="27" customFormat="1" ht="20.100000000000001" customHeight="1">
      <c r="B16" s="192" t="s">
        <v>142</v>
      </c>
      <c r="C16" s="166">
        <f>'15D Building Details'!C16</f>
        <v>0</v>
      </c>
      <c r="D16" s="196"/>
      <c r="E16" s="197"/>
      <c r="J16" s="28"/>
    </row>
    <row r="17" spans="2:17" s="27" customFormat="1" ht="20.100000000000001" customHeight="1">
      <c r="B17" s="192" t="s">
        <v>141</v>
      </c>
      <c r="C17" s="166">
        <f>'15D Building Details'!C17</f>
        <v>0</v>
      </c>
      <c r="D17" s="199"/>
      <c r="E17" s="197"/>
      <c r="L17" s="28"/>
    </row>
    <row r="18" spans="2:17" s="27" customFormat="1" ht="20.100000000000001" customHeight="1">
      <c r="L18" s="28"/>
    </row>
    <row r="19" spans="2:17" ht="20.100000000000001" customHeight="1">
      <c r="B19" s="20" t="s">
        <v>249</v>
      </c>
      <c r="C19" s="20"/>
      <c r="D19" s="20"/>
      <c r="E19" s="20"/>
      <c r="F19" s="20"/>
      <c r="G19" s="20"/>
      <c r="H19" s="20"/>
      <c r="I19" s="20"/>
      <c r="J19" s="20"/>
      <c r="K19" s="20"/>
      <c r="L19" s="20"/>
      <c r="M19" s="20"/>
      <c r="N19" s="20"/>
    </row>
    <row r="20" spans="2:17" ht="20.100000000000001" customHeight="1">
      <c r="J20" s="27"/>
      <c r="K20" s="32"/>
    </row>
    <row r="21" spans="2:17" ht="20.100000000000001" customHeight="1">
      <c r="B21" s="316" t="s">
        <v>190</v>
      </c>
      <c r="C21" s="316" t="s">
        <v>331</v>
      </c>
      <c r="D21" s="316" t="s">
        <v>234</v>
      </c>
      <c r="E21" s="321" t="s">
        <v>170</v>
      </c>
      <c r="F21" s="322"/>
      <c r="G21" s="322"/>
      <c r="H21" s="322"/>
      <c r="I21" s="323"/>
      <c r="J21" s="321" t="s">
        <v>388</v>
      </c>
      <c r="K21" s="322"/>
      <c r="L21" s="322"/>
      <c r="M21" s="322"/>
      <c r="N21" s="323"/>
      <c r="O21" s="41"/>
      <c r="P21" s="41"/>
      <c r="Q21" s="41"/>
    </row>
    <row r="22" spans="2:17" ht="20.100000000000001" customHeight="1">
      <c r="B22" s="317"/>
      <c r="C22" s="317"/>
      <c r="D22" s="317"/>
      <c r="E22" s="155" t="s">
        <v>183</v>
      </c>
      <c r="F22" s="155" t="s">
        <v>184</v>
      </c>
      <c r="G22" s="155" t="s">
        <v>185</v>
      </c>
      <c r="H22" s="155" t="s">
        <v>287</v>
      </c>
      <c r="I22" s="155" t="s">
        <v>288</v>
      </c>
      <c r="J22" s="155" t="s">
        <v>183</v>
      </c>
      <c r="K22" s="155" t="s">
        <v>184</v>
      </c>
      <c r="L22" s="155" t="s">
        <v>185</v>
      </c>
      <c r="M22" s="155" t="s">
        <v>287</v>
      </c>
      <c r="N22" s="155" t="s">
        <v>288</v>
      </c>
    </row>
    <row r="23" spans="2:17" ht="20.100000000000001" customHeight="1">
      <c r="B23" s="166">
        <v>1</v>
      </c>
      <c r="C23" s="166" t="str">
        <f>C149</f>
        <v>Electricity</v>
      </c>
      <c r="D23" s="166" t="e">
        <f>IF(C23="Electricity",VLOOKUP($C$12,'NGER Emission Factors'!$A$23:$K$34,10,FALSE)/VLOOKUP($C$12,'NGER Emission Factors'!$A$23:$K$35,6,FALSE),IF(C23="GreenPower",VLOOKUP(C23,'NGER Emission Factors'!$A$23:$J$35,10,FALSE)/VLOOKUP(C23,'NGER Emission Factors'!$A$23:$J$35,6,FALSE),VLOOKUP(C23,'NGER Emission Factors'!$A$5:$K$10,10,FALSE)))</f>
        <v>#N/A</v>
      </c>
      <c r="E23" s="168">
        <f>SUM(I157:I216)</f>
        <v>0</v>
      </c>
      <c r="F23" s="168">
        <f>SUM(J157:J216)</f>
        <v>0</v>
      </c>
      <c r="G23" s="168">
        <f>SUM(K157:K216)</f>
        <v>0</v>
      </c>
      <c r="H23" s="168">
        <f>SUM(L157:L216)</f>
        <v>0</v>
      </c>
      <c r="I23" s="168">
        <f>SUM(M157:M216)</f>
        <v>0</v>
      </c>
      <c r="J23" s="168">
        <f>IFERROR(E23*$D23,0)</f>
        <v>0</v>
      </c>
      <c r="K23" s="168">
        <f t="shared" ref="K23:K29" si="2">IFERROR(F23*$D23,0)</f>
        <v>0</v>
      </c>
      <c r="L23" s="168">
        <f t="shared" ref="L23:L29" si="3">IFERROR(G23*$D23,0)</f>
        <v>0</v>
      </c>
      <c r="M23" s="168">
        <f t="shared" ref="M23:M29" si="4">IFERROR(H23*$D23,0)</f>
        <v>0</v>
      </c>
      <c r="N23" s="168">
        <f t="shared" ref="N23:N29" si="5">IFERROR(I23*$D23,0)</f>
        <v>0</v>
      </c>
    </row>
    <row r="24" spans="2:17" ht="20.100000000000001" customHeight="1">
      <c r="B24" s="166">
        <v>2</v>
      </c>
      <c r="C24" s="166" t="str">
        <f>C220</f>
        <v>GreenPower</v>
      </c>
      <c r="D24" s="166">
        <f>IF(C24="Electricity",VLOOKUP($C$12,'NGER Emission Factors'!$A$23:$K$34,10,FALSE)/VLOOKUP($C$12,'NGER Emission Factors'!$A$23:$K$35,6,FALSE),IF(C24="GreenPower",VLOOKUP(C24,'NGER Emission Factors'!$A$23:$J$35,10,FALSE)/VLOOKUP(C24,'NGER Emission Factors'!$A$23:$J$35,6,FALSE),VLOOKUP(C24,'NGER Emission Factors'!$A$5:$K$10,10,FALSE)))</f>
        <v>0</v>
      </c>
      <c r="E24" s="191">
        <f>SUM(I228:I287)</f>
        <v>0</v>
      </c>
      <c r="F24" s="191">
        <f t="shared" ref="F24:I24" si="6">SUM(J228:J287)</f>
        <v>0</v>
      </c>
      <c r="G24" s="191">
        <f t="shared" si="6"/>
        <v>0</v>
      </c>
      <c r="H24" s="191">
        <f t="shared" si="6"/>
        <v>0</v>
      </c>
      <c r="I24" s="191">
        <f t="shared" si="6"/>
        <v>0</v>
      </c>
      <c r="J24" s="168">
        <f t="shared" ref="J24:J29" si="7">IFERROR(E24*$D24,0)</f>
        <v>0</v>
      </c>
      <c r="K24" s="168">
        <f t="shared" si="2"/>
        <v>0</v>
      </c>
      <c r="L24" s="168">
        <f t="shared" si="3"/>
        <v>0</v>
      </c>
      <c r="M24" s="168">
        <f t="shared" si="4"/>
        <v>0</v>
      </c>
      <c r="N24" s="168">
        <f t="shared" si="5"/>
        <v>0</v>
      </c>
    </row>
    <row r="25" spans="2:17" ht="20.100000000000001" customHeight="1">
      <c r="B25" s="166">
        <v>3</v>
      </c>
      <c r="C25" s="166" t="str">
        <f>C291</f>
        <v>Natural gas distributed in a pipeline</v>
      </c>
      <c r="D25" s="166">
        <f>IF(C25="Electricity",VLOOKUP($C$12,'NGER Emission Factors'!$A$23:$K$34,10,FALSE)/VLOOKUP($C$12,'NGER Emission Factors'!$A$23:$K$35,6,FALSE),IF(C25="GreenPower",VLOOKUP(C25,'NGER Emission Factors'!$A$23:$J$35,10,FALSE)/VLOOKUP(C25,'NGER Emission Factors'!$A$23:$J$35,6,FALSE),VLOOKUP(C25,'NGER Emission Factors'!$A$5:$K$10,10,FALSE)))</f>
        <v>51.330000000000005</v>
      </c>
      <c r="E25" s="191">
        <f>SUM(I299:I358)</f>
        <v>0</v>
      </c>
      <c r="F25" s="191">
        <f>SUM(J299:J358)</f>
        <v>0</v>
      </c>
      <c r="G25" s="191">
        <f>SUM(K299:K358)</f>
        <v>0</v>
      </c>
      <c r="H25" s="191">
        <f>SUM(L299:L358)</f>
        <v>0</v>
      </c>
      <c r="I25" s="191">
        <f>SUM(M299:M358)</f>
        <v>0</v>
      </c>
      <c r="J25" s="168">
        <f t="shared" si="7"/>
        <v>0</v>
      </c>
      <c r="K25" s="168">
        <f t="shared" si="2"/>
        <v>0</v>
      </c>
      <c r="L25" s="168">
        <f t="shared" si="3"/>
        <v>0</v>
      </c>
      <c r="M25" s="168">
        <f t="shared" si="4"/>
        <v>0</v>
      </c>
      <c r="N25" s="168">
        <f t="shared" si="5"/>
        <v>0</v>
      </c>
    </row>
    <row r="26" spans="2:17" ht="20.100000000000001" customHeight="1">
      <c r="B26" s="166">
        <v>4</v>
      </c>
      <c r="C26" s="166" t="str">
        <f>C362</f>
        <v>LPG</v>
      </c>
      <c r="D26" s="166">
        <f>IF(C26="Electricity",VLOOKUP($C$12,'NGER Emission Factors'!$A$23:$K$34,10,FALSE)/VLOOKUP($C$12,'NGER Emission Factors'!$A$23:$K$35,6,FALSE),IF(C26="GreenPower",VLOOKUP(C26,'NGER Emission Factors'!$A$23:$J$35,10,FALSE)/VLOOKUP(C26,'NGER Emission Factors'!$A$23:$J$35,6,FALSE),VLOOKUP(C26,'NGER Emission Factors'!$A$5:$K$10,10,FALSE)))</f>
        <v>60.199999999999996</v>
      </c>
      <c r="E26" s="191">
        <f>SUM(I370:I431)</f>
        <v>0</v>
      </c>
      <c r="F26" s="191">
        <f>SUM(J370:J431)</f>
        <v>0</v>
      </c>
      <c r="G26" s="191">
        <f>SUM(K370:K431)</f>
        <v>0</v>
      </c>
      <c r="H26" s="191">
        <f>SUM(L370:L431)</f>
        <v>0</v>
      </c>
      <c r="I26" s="191">
        <f>SUM(M370:M431)</f>
        <v>0</v>
      </c>
      <c r="J26" s="168">
        <f t="shared" si="7"/>
        <v>0</v>
      </c>
      <c r="K26" s="168">
        <f t="shared" si="2"/>
        <v>0</v>
      </c>
      <c r="L26" s="168">
        <f t="shared" si="3"/>
        <v>0</v>
      </c>
      <c r="M26" s="168">
        <f t="shared" si="4"/>
        <v>0</v>
      </c>
      <c r="N26" s="168">
        <f t="shared" si="5"/>
        <v>0</v>
      </c>
    </row>
    <row r="27" spans="2:17" ht="20.100000000000001" customHeight="1">
      <c r="B27" s="166">
        <v>5</v>
      </c>
      <c r="C27" s="166" t="str">
        <f>C435</f>
        <v>Diesel Oil</v>
      </c>
      <c r="D27" s="166">
        <f>IF(C27="Electricity",VLOOKUP($C$12,'NGER Emission Factors'!$A$23:$K$34,10,FALSE)/VLOOKUP($C$12,'NGER Emission Factors'!$A$23:$K$35,6,FALSE),IF(C27="GreenPower",VLOOKUP(C27,'NGER Emission Factors'!$A$23:$J$35,10,FALSE)/VLOOKUP(C27,'NGER Emission Factors'!$A$23:$J$35,6,FALSE),VLOOKUP(C27,'NGER Emission Factors'!$A$5:$K$10,10,FALSE)))</f>
        <v>69.5</v>
      </c>
      <c r="E27" s="191">
        <f>SUM(I443:I504)</f>
        <v>0</v>
      </c>
      <c r="F27" s="191">
        <f>SUM(J443:J504)</f>
        <v>0</v>
      </c>
      <c r="G27" s="191">
        <f>SUM(K443:K504)</f>
        <v>0</v>
      </c>
      <c r="H27" s="191">
        <f>SUM(L443:L504)</f>
        <v>0</v>
      </c>
      <c r="I27" s="191">
        <f>SUM(M443:M504)</f>
        <v>0</v>
      </c>
      <c r="J27" s="168">
        <f t="shared" si="7"/>
        <v>0</v>
      </c>
      <c r="K27" s="168">
        <f t="shared" si="2"/>
        <v>0</v>
      </c>
      <c r="L27" s="168">
        <f t="shared" si="3"/>
        <v>0</v>
      </c>
      <c r="M27" s="168">
        <f t="shared" si="4"/>
        <v>0</v>
      </c>
      <c r="N27" s="168">
        <f t="shared" si="5"/>
        <v>0</v>
      </c>
    </row>
    <row r="28" spans="2:17" ht="20.100000000000001" customHeight="1">
      <c r="B28" s="166">
        <v>6</v>
      </c>
      <c r="C28" s="166" t="str">
        <f>C508</f>
        <v>Black Coal</v>
      </c>
      <c r="D28" s="166">
        <f>IF(C28="Electricity",VLOOKUP($C$12,'NGER Emission Factors'!$A$23:$K$34,10,FALSE)/VLOOKUP($C$12,'NGER Emission Factors'!$A$23:$K$35,6,FALSE),IF(C28="GreenPower",VLOOKUP(C28,'NGER Emission Factors'!$A$23:$J$35,10,FALSE)/VLOOKUP(C28,'NGER Emission Factors'!$A$23:$J$35,6,FALSE),VLOOKUP(C28,'NGER Emission Factors'!$A$5:$K$10,10,FALSE)))</f>
        <v>88.43</v>
      </c>
      <c r="E28" s="191">
        <f>SUM(I516:I577)</f>
        <v>0</v>
      </c>
      <c r="F28" s="191">
        <f>SUM(J516:J577)</f>
        <v>0</v>
      </c>
      <c r="G28" s="191">
        <f>SUM(K516:K577)</f>
        <v>0</v>
      </c>
      <c r="H28" s="191">
        <f>SUM(L516:L577)</f>
        <v>0</v>
      </c>
      <c r="I28" s="191">
        <f>SUM(M516:M577)</f>
        <v>0</v>
      </c>
      <c r="J28" s="168">
        <f t="shared" si="7"/>
        <v>0</v>
      </c>
      <c r="K28" s="168">
        <f t="shared" si="2"/>
        <v>0</v>
      </c>
      <c r="L28" s="168">
        <f t="shared" si="3"/>
        <v>0</v>
      </c>
      <c r="M28" s="168">
        <f t="shared" si="4"/>
        <v>0</v>
      </c>
      <c r="N28" s="168">
        <f t="shared" si="5"/>
        <v>0</v>
      </c>
    </row>
    <row r="29" spans="2:17" ht="20.100000000000001" customHeight="1">
      <c r="B29" s="166">
        <v>7</v>
      </c>
      <c r="C29" s="166" t="str">
        <f>C581</f>
        <v>Other</v>
      </c>
      <c r="D29" s="166" t="e">
        <f>IF(C29="Electricity",VLOOKUP($C$12,'NGER Emission Factors'!$A$23:$K$34,10,FALSE)/VLOOKUP($C$12,'NGER Emission Factors'!$A$23:$K$35,6,FALSE),IF(C29="GreenPower",VLOOKUP(C29,'NGER Emission Factors'!$A$23:$J$35,10,FALSE)/VLOOKUP(C29,'NGER Emission Factors'!$A$23:$J$35,6,FALSE),VLOOKUP(C29,'NGER Emission Factors'!$A$5:$K$10,10,FALSE)))</f>
        <v>#N/A</v>
      </c>
      <c r="E29" s="191">
        <f>SUM(I589:I650)</f>
        <v>0</v>
      </c>
      <c r="F29" s="191">
        <f>SUM(J589:J650)</f>
        <v>0</v>
      </c>
      <c r="G29" s="191">
        <f>SUM(K589:K650)</f>
        <v>0</v>
      </c>
      <c r="H29" s="191">
        <f>SUM(L589:L650)</f>
        <v>0</v>
      </c>
      <c r="I29" s="191">
        <f>SUM(M589:M650)</f>
        <v>0</v>
      </c>
      <c r="J29" s="168">
        <f t="shared" si="7"/>
        <v>0</v>
      </c>
      <c r="K29" s="168">
        <f t="shared" si="2"/>
        <v>0</v>
      </c>
      <c r="L29" s="168">
        <f t="shared" si="3"/>
        <v>0</v>
      </c>
      <c r="M29" s="168">
        <f t="shared" si="4"/>
        <v>0</v>
      </c>
      <c r="N29" s="168">
        <f t="shared" si="5"/>
        <v>0</v>
      </c>
    </row>
    <row r="30" spans="2:17" ht="20.100000000000001" customHeight="1">
      <c r="B30" s="321" t="s">
        <v>66</v>
      </c>
      <c r="C30" s="322"/>
      <c r="D30" s="323"/>
      <c r="E30" s="170">
        <f t="shared" ref="E30:N30" si="8">SUM(E23:E29)</f>
        <v>0</v>
      </c>
      <c r="F30" s="170">
        <f t="shared" si="8"/>
        <v>0</v>
      </c>
      <c r="G30" s="170">
        <f t="shared" si="8"/>
        <v>0</v>
      </c>
      <c r="H30" s="170">
        <f t="shared" si="8"/>
        <v>0</v>
      </c>
      <c r="I30" s="170">
        <f t="shared" si="8"/>
        <v>0</v>
      </c>
      <c r="J30" s="170">
        <f t="shared" si="8"/>
        <v>0</v>
      </c>
      <c r="K30" s="170">
        <f t="shared" si="8"/>
        <v>0</v>
      </c>
      <c r="L30" s="170">
        <f t="shared" si="8"/>
        <v>0</v>
      </c>
      <c r="M30" s="170">
        <f t="shared" si="8"/>
        <v>0</v>
      </c>
      <c r="N30" s="170">
        <f t="shared" si="8"/>
        <v>0</v>
      </c>
    </row>
    <row r="31" spans="2:17" ht="20.100000000000001" customHeight="1">
      <c r="J31" s="27"/>
      <c r="K31" s="32"/>
    </row>
    <row r="32" spans="2:17" ht="20.100000000000001" customHeight="1">
      <c r="B32" s="20" t="s">
        <v>278</v>
      </c>
      <c r="C32" s="20"/>
      <c r="D32" s="20"/>
      <c r="E32" s="20"/>
      <c r="F32" s="20"/>
      <c r="G32" s="20"/>
      <c r="H32" s="20"/>
      <c r="I32" s="20"/>
      <c r="J32" s="20"/>
      <c r="K32" s="20"/>
      <c r="L32" s="20"/>
      <c r="M32" s="20"/>
      <c r="N32" s="20"/>
    </row>
    <row r="33" spans="2:14" ht="20.100000000000001" customHeight="1">
      <c r="F33" s="29"/>
      <c r="G33" s="29"/>
      <c r="H33" s="29"/>
      <c r="I33" s="29"/>
      <c r="J33" s="29"/>
    </row>
    <row r="34" spans="2:14" ht="20.100000000000001" customHeight="1">
      <c r="B34" s="316" t="s">
        <v>272</v>
      </c>
      <c r="C34" s="316" t="s">
        <v>248</v>
      </c>
      <c r="D34" s="316"/>
      <c r="E34" s="321"/>
      <c r="F34" s="322"/>
      <c r="G34" s="322"/>
      <c r="H34" s="29"/>
      <c r="I34" s="29"/>
      <c r="J34" s="29"/>
    </row>
    <row r="35" spans="2:14" ht="20.100000000000001" customHeight="1">
      <c r="B35" s="317"/>
      <c r="C35" s="317" t="s">
        <v>183</v>
      </c>
      <c r="D35" s="317" t="s">
        <v>184</v>
      </c>
      <c r="E35" s="155" t="s">
        <v>185</v>
      </c>
      <c r="F35" s="155" t="s">
        <v>287</v>
      </c>
      <c r="G35" s="155" t="s">
        <v>288</v>
      </c>
      <c r="H35" s="29"/>
      <c r="I35" s="29"/>
      <c r="J35" s="29"/>
    </row>
    <row r="36" spans="2:14" ht="20.100000000000001" customHeight="1">
      <c r="B36" s="166" t="str">
        <f>'15D Building Details'!B38</f>
        <v>Cooling degree days</v>
      </c>
      <c r="C36" s="166" t="str">
        <f t="shared" ref="C36:G37" si="9">+H12</f>
        <v/>
      </c>
      <c r="D36" s="166" t="str">
        <f t="shared" si="9"/>
        <v/>
      </c>
      <c r="E36" s="168" t="str">
        <f t="shared" si="9"/>
        <v/>
      </c>
      <c r="F36" s="168" t="str">
        <f t="shared" si="9"/>
        <v/>
      </c>
      <c r="G36" s="168" t="str">
        <f t="shared" si="9"/>
        <v/>
      </c>
      <c r="H36" s="29"/>
      <c r="I36" s="29"/>
      <c r="J36" s="29"/>
    </row>
    <row r="37" spans="2:14" ht="20.100000000000001" customHeight="1">
      <c r="B37" s="166" t="str">
        <f>'15D Building Details'!B39</f>
        <v>Heating degree days</v>
      </c>
      <c r="C37" s="166" t="str">
        <f t="shared" si="9"/>
        <v/>
      </c>
      <c r="D37" s="166" t="str">
        <f t="shared" si="9"/>
        <v/>
      </c>
      <c r="E37" s="191" t="str">
        <f t="shared" si="9"/>
        <v/>
      </c>
      <c r="F37" s="191" t="str">
        <f t="shared" si="9"/>
        <v/>
      </c>
      <c r="G37" s="191" t="str">
        <f t="shared" si="9"/>
        <v/>
      </c>
      <c r="H37" s="29"/>
      <c r="I37" s="29"/>
      <c r="J37" s="29"/>
    </row>
    <row r="38" spans="2:14" ht="20.100000000000001" customHeight="1">
      <c r="B38" s="166" t="str">
        <f>'15D Building Details'!B40</f>
        <v>Adjusted Area</v>
      </c>
      <c r="C38" s="166">
        <f>D66</f>
        <v>0</v>
      </c>
      <c r="D38" s="166">
        <f>D85</f>
        <v>0</v>
      </c>
      <c r="E38" s="191">
        <f>D104</f>
        <v>0</v>
      </c>
      <c r="F38" s="191">
        <f>D123</f>
        <v>0</v>
      </c>
      <c r="G38" s="191">
        <f>D142</f>
        <v>0</v>
      </c>
      <c r="H38" s="29"/>
      <c r="I38" s="29"/>
      <c r="J38" s="29"/>
    </row>
    <row r="39" spans="2:14" ht="20.100000000000001" customHeight="1">
      <c r="B39" s="166" t="str">
        <f>'15D Building Details'!B41</f>
        <v>Adjusted Hours</v>
      </c>
      <c r="C39" s="166" t="e">
        <f>E66</f>
        <v>#DIV/0!</v>
      </c>
      <c r="D39" s="166" t="e">
        <f>E85</f>
        <v>#DIV/0!</v>
      </c>
      <c r="E39" s="191" t="e">
        <f>E104</f>
        <v>#DIV/0!</v>
      </c>
      <c r="F39" s="191" t="e">
        <f>E123</f>
        <v>#DIV/0!</v>
      </c>
      <c r="G39" s="191" t="e">
        <f>E142</f>
        <v>#DIV/0!</v>
      </c>
      <c r="H39" s="29"/>
      <c r="I39" s="29"/>
      <c r="J39" s="29"/>
    </row>
    <row r="40" spans="2:14" ht="30" customHeight="1">
      <c r="B40" s="166" t="str">
        <f>'15D Building Details'!B42</f>
        <v>Adjusted Operational Variable 1</v>
      </c>
      <c r="C40" s="166" t="e">
        <f>F66</f>
        <v>#DIV/0!</v>
      </c>
      <c r="D40" s="166" t="e">
        <f>F85</f>
        <v>#DIV/0!</v>
      </c>
      <c r="E40" s="191" t="e">
        <f>F104</f>
        <v>#DIV/0!</v>
      </c>
      <c r="F40" s="191" t="e">
        <f>F123</f>
        <v>#DIV/0!</v>
      </c>
      <c r="G40" s="191" t="e">
        <f>F142</f>
        <v>#DIV/0!</v>
      </c>
      <c r="H40" s="29"/>
      <c r="I40" s="29"/>
      <c r="J40" s="29"/>
    </row>
    <row r="41" spans="2:14" ht="30" customHeight="1">
      <c r="B41" s="166" t="str">
        <f>'15D Building Details'!B43</f>
        <v>Adjusted Operational Variable 2</v>
      </c>
      <c r="C41" s="166" t="e">
        <f>G66</f>
        <v>#DIV/0!</v>
      </c>
      <c r="D41" s="166" t="e">
        <f>G85</f>
        <v>#DIV/0!</v>
      </c>
      <c r="E41" s="191" t="e">
        <f>G104</f>
        <v>#DIV/0!</v>
      </c>
      <c r="F41" s="191" t="e">
        <f>G123</f>
        <v>#DIV/0!</v>
      </c>
      <c r="G41" s="191" t="e">
        <f>G142</f>
        <v>#DIV/0!</v>
      </c>
      <c r="H41" s="29"/>
      <c r="I41" s="29"/>
      <c r="J41" s="29"/>
    </row>
    <row r="42" spans="2:14" ht="30" customHeight="1">
      <c r="B42" s="166" t="str">
        <f>'15D Building Details'!B44</f>
        <v>Adjusted Operational Variable 3</v>
      </c>
      <c r="C42" s="166" t="e">
        <f>H66</f>
        <v>#DIV/0!</v>
      </c>
      <c r="D42" s="166" t="e">
        <f>H85</f>
        <v>#DIV/0!</v>
      </c>
      <c r="E42" s="191" t="e">
        <f>H104</f>
        <v>#DIV/0!</v>
      </c>
      <c r="F42" s="191" t="e">
        <f>H123</f>
        <v>#DIV/0!</v>
      </c>
      <c r="G42" s="191" t="e">
        <f>H142</f>
        <v>#DIV/0!</v>
      </c>
      <c r="H42" s="29"/>
      <c r="I42" s="29"/>
      <c r="J42" s="29"/>
    </row>
    <row r="43" spans="2:14" ht="20.100000000000001" customHeight="1">
      <c r="I43" s="29"/>
      <c r="J43" s="29"/>
    </row>
    <row r="44" spans="2:14" ht="20.100000000000001" customHeight="1"/>
    <row r="45" spans="2:14" ht="20.100000000000001" customHeight="1"/>
    <row r="46" spans="2:14" s="27" customFormat="1" ht="20.100000000000001" customHeight="1">
      <c r="B46" s="20" t="s">
        <v>243</v>
      </c>
      <c r="C46" s="20"/>
      <c r="D46" s="20"/>
      <c r="E46" s="20"/>
      <c r="F46" s="20"/>
      <c r="G46" s="20"/>
      <c r="H46" s="20"/>
      <c r="I46" s="20"/>
      <c r="J46" s="20"/>
      <c r="K46" s="20"/>
      <c r="L46" s="20"/>
      <c r="M46" s="20"/>
      <c r="N46" s="20"/>
    </row>
    <row r="47" spans="2:14" s="27" customFormat="1" ht="20.100000000000001" customHeight="1">
      <c r="J47" s="37"/>
    </row>
    <row r="48" spans="2:14" s="27" customFormat="1" ht="20.100000000000001" customHeight="1">
      <c r="B48" s="30" t="s">
        <v>183</v>
      </c>
      <c r="J48" s="37"/>
    </row>
    <row r="49" spans="2:11" s="27" customFormat="1" ht="73.5" customHeight="1" thickBot="1">
      <c r="B49" s="155" t="s">
        <v>27</v>
      </c>
      <c r="C49" s="159" t="s">
        <v>151</v>
      </c>
      <c r="D49" s="159" t="s">
        <v>389</v>
      </c>
      <c r="E49" s="159" t="s">
        <v>173</v>
      </c>
      <c r="F49" s="159" t="str">
        <f>$B$40</f>
        <v>Adjusted Operational Variable 1</v>
      </c>
      <c r="G49" s="159" t="str">
        <f>$B$41</f>
        <v>Adjusted Operational Variable 2</v>
      </c>
      <c r="H49" s="159" t="str">
        <f>$B$42</f>
        <v>Adjusted Operational Variable 3</v>
      </c>
      <c r="I49" s="159" t="s">
        <v>152</v>
      </c>
      <c r="J49" s="159" t="s">
        <v>97</v>
      </c>
      <c r="K49" s="159" t="s">
        <v>167</v>
      </c>
    </row>
    <row r="50" spans="2:11" s="27" customFormat="1" ht="20.100000000000001" customHeight="1">
      <c r="B50" s="74" t="s">
        <v>150</v>
      </c>
      <c r="C50" s="220"/>
      <c r="D50" s="221"/>
      <c r="E50" s="221"/>
      <c r="F50" s="221"/>
      <c r="G50" s="221"/>
      <c r="H50" s="221"/>
      <c r="I50" s="221"/>
      <c r="J50" s="221"/>
      <c r="K50" s="203"/>
    </row>
    <row r="51" spans="2:11" s="27" customFormat="1" ht="20.100000000000001" customHeight="1">
      <c r="B51" s="75" t="s">
        <v>153</v>
      </c>
      <c r="C51" s="216"/>
      <c r="D51" s="217"/>
      <c r="E51" s="217"/>
      <c r="F51" s="217"/>
      <c r="G51" s="217"/>
      <c r="H51" s="217"/>
      <c r="I51" s="217"/>
      <c r="J51" s="217"/>
      <c r="K51" s="207"/>
    </row>
    <row r="52" spans="2:11" s="27" customFormat="1" ht="20.100000000000001" customHeight="1">
      <c r="B52" s="75" t="s">
        <v>154</v>
      </c>
      <c r="C52" s="216"/>
      <c r="D52" s="217"/>
      <c r="E52" s="217"/>
      <c r="F52" s="217"/>
      <c r="G52" s="217"/>
      <c r="H52" s="217"/>
      <c r="I52" s="217"/>
      <c r="J52" s="217"/>
      <c r="K52" s="207"/>
    </row>
    <row r="53" spans="2:11" s="27" customFormat="1" ht="20.100000000000001" customHeight="1">
      <c r="B53" s="75" t="s">
        <v>155</v>
      </c>
      <c r="C53" s="216"/>
      <c r="D53" s="217"/>
      <c r="E53" s="217"/>
      <c r="F53" s="217"/>
      <c r="G53" s="217"/>
      <c r="H53" s="217"/>
      <c r="I53" s="217"/>
      <c r="J53" s="217"/>
      <c r="K53" s="207"/>
    </row>
    <row r="54" spans="2:11" s="27" customFormat="1" ht="20.100000000000001" customHeight="1">
      <c r="B54" s="75" t="s">
        <v>156</v>
      </c>
      <c r="C54" s="216"/>
      <c r="D54" s="217"/>
      <c r="E54" s="217"/>
      <c r="F54" s="217"/>
      <c r="G54" s="217"/>
      <c r="H54" s="217"/>
      <c r="I54" s="217"/>
      <c r="J54" s="217"/>
      <c r="K54" s="207"/>
    </row>
    <row r="55" spans="2:11" s="27" customFormat="1" ht="20.100000000000001" customHeight="1">
      <c r="B55" s="75" t="s">
        <v>157</v>
      </c>
      <c r="C55" s="216"/>
      <c r="D55" s="217"/>
      <c r="E55" s="217"/>
      <c r="F55" s="217"/>
      <c r="G55" s="217"/>
      <c r="H55" s="217"/>
      <c r="I55" s="217"/>
      <c r="J55" s="217"/>
      <c r="K55" s="207"/>
    </row>
    <row r="56" spans="2:11" s="27" customFormat="1" ht="20.100000000000001" customHeight="1">
      <c r="B56" s="75" t="s">
        <v>158</v>
      </c>
      <c r="C56" s="216"/>
      <c r="D56" s="217"/>
      <c r="E56" s="217"/>
      <c r="F56" s="217"/>
      <c r="G56" s="217"/>
      <c r="H56" s="217"/>
      <c r="I56" s="217"/>
      <c r="J56" s="217"/>
      <c r="K56" s="207"/>
    </row>
    <row r="57" spans="2:11" s="27" customFormat="1" ht="20.100000000000001" customHeight="1">
      <c r="B57" s="75" t="s">
        <v>159</v>
      </c>
      <c r="C57" s="216"/>
      <c r="D57" s="217"/>
      <c r="E57" s="217"/>
      <c r="F57" s="217"/>
      <c r="G57" s="217"/>
      <c r="H57" s="217"/>
      <c r="I57" s="217"/>
      <c r="J57" s="217"/>
      <c r="K57" s="207"/>
    </row>
    <row r="58" spans="2:11" s="27" customFormat="1" ht="20.100000000000001" customHeight="1">
      <c r="B58" s="75" t="s">
        <v>160</v>
      </c>
      <c r="C58" s="216"/>
      <c r="D58" s="217"/>
      <c r="E58" s="217"/>
      <c r="F58" s="217"/>
      <c r="G58" s="217"/>
      <c r="H58" s="217"/>
      <c r="I58" s="217"/>
      <c r="J58" s="217"/>
      <c r="K58" s="207"/>
    </row>
    <row r="59" spans="2:11" s="27" customFormat="1" ht="20.100000000000001" customHeight="1">
      <c r="B59" s="75" t="s">
        <v>161</v>
      </c>
      <c r="C59" s="216"/>
      <c r="D59" s="217"/>
      <c r="E59" s="217"/>
      <c r="F59" s="217"/>
      <c r="G59" s="217"/>
      <c r="H59" s="217"/>
      <c r="I59" s="217"/>
      <c r="J59" s="217"/>
      <c r="K59" s="207"/>
    </row>
    <row r="60" spans="2:11" s="27" customFormat="1" ht="20.100000000000001" customHeight="1">
      <c r="B60" s="75" t="s">
        <v>162</v>
      </c>
      <c r="C60" s="216"/>
      <c r="D60" s="217"/>
      <c r="E60" s="217"/>
      <c r="F60" s="217"/>
      <c r="G60" s="217"/>
      <c r="H60" s="217"/>
      <c r="I60" s="217"/>
      <c r="J60" s="217"/>
      <c r="K60" s="207"/>
    </row>
    <row r="61" spans="2:11" s="27" customFormat="1" ht="20.100000000000001" customHeight="1">
      <c r="B61" s="75" t="s">
        <v>163</v>
      </c>
      <c r="C61" s="216"/>
      <c r="D61" s="217"/>
      <c r="E61" s="217"/>
      <c r="F61" s="217"/>
      <c r="G61" s="217"/>
      <c r="H61" s="217"/>
      <c r="I61" s="217"/>
      <c r="J61" s="217"/>
      <c r="K61" s="207"/>
    </row>
    <row r="62" spans="2:11" s="27" customFormat="1" ht="20.100000000000001" customHeight="1">
      <c r="B62" s="75" t="s">
        <v>164</v>
      </c>
      <c r="C62" s="216"/>
      <c r="D62" s="217"/>
      <c r="E62" s="217"/>
      <c r="F62" s="217"/>
      <c r="G62" s="217"/>
      <c r="H62" s="217"/>
      <c r="I62" s="217"/>
      <c r="J62" s="217"/>
      <c r="K62" s="207"/>
    </row>
    <row r="63" spans="2:11" s="27" customFormat="1" ht="20.100000000000001" customHeight="1">
      <c r="B63" s="75" t="s">
        <v>165</v>
      </c>
      <c r="C63" s="216"/>
      <c r="D63" s="217"/>
      <c r="E63" s="217"/>
      <c r="F63" s="217"/>
      <c r="G63" s="217"/>
      <c r="H63" s="217"/>
      <c r="I63" s="217"/>
      <c r="J63" s="217"/>
      <c r="K63" s="207"/>
    </row>
    <row r="64" spans="2:11" s="27" customFormat="1" ht="20.100000000000001" customHeight="1" thickBot="1">
      <c r="B64" s="76" t="s">
        <v>166</v>
      </c>
      <c r="C64" s="218"/>
      <c r="D64" s="219"/>
      <c r="E64" s="219"/>
      <c r="F64" s="219"/>
      <c r="G64" s="219"/>
      <c r="H64" s="219"/>
      <c r="I64" s="219"/>
      <c r="J64" s="219"/>
      <c r="K64" s="211"/>
    </row>
    <row r="65" spans="2:11" s="27" customFormat="1" ht="39.950000000000003" customHeight="1">
      <c r="B65" s="31"/>
      <c r="D65" s="158" t="s">
        <v>390</v>
      </c>
      <c r="E65" s="158" t="s">
        <v>174</v>
      </c>
      <c r="F65" s="158" t="s">
        <v>175</v>
      </c>
      <c r="G65" s="158" t="s">
        <v>176</v>
      </c>
      <c r="H65" s="158" t="s">
        <v>177</v>
      </c>
      <c r="J65" s="28"/>
    </row>
    <row r="66" spans="2:11" s="27" customFormat="1" ht="20.100000000000001" customHeight="1">
      <c r="D66" s="168">
        <f>SUMPRODUCT(D50:D64,I50:I64)/($H$9-$H$8+1)</f>
        <v>0</v>
      </c>
      <c r="E66" s="167" t="e">
        <f>SUMPRODUCT(E50:E64,$I50:$I64,$D50:$D64)/($H$9-$H$8+1)/SUM($D50:$D64)</f>
        <v>#DIV/0!</v>
      </c>
      <c r="F66" s="167" t="e">
        <f>SUMPRODUCT(F50:F64,$I50:$I64,$D50:$D64)/($H$9-$H$8+1)/SUM($D50:$D64)</f>
        <v>#DIV/0!</v>
      </c>
      <c r="G66" s="167" t="e">
        <f t="shared" ref="G66:H66" si="10">SUMPRODUCT(G50:G64,$I50:$I64,$D50:$D64)/($H$9-$H$8+1)/SUM($D50:$D64)</f>
        <v>#DIV/0!</v>
      </c>
      <c r="H66" s="167" t="e">
        <f t="shared" si="10"/>
        <v>#DIV/0!</v>
      </c>
      <c r="J66" s="28"/>
    </row>
    <row r="67" spans="2:11" s="27" customFormat="1" ht="20.100000000000001" customHeight="1">
      <c r="B67" s="30" t="s">
        <v>184</v>
      </c>
      <c r="J67" s="28"/>
    </row>
    <row r="68" spans="2:11" s="27" customFormat="1" ht="69" customHeight="1" thickBot="1">
      <c r="B68" s="155" t="s">
        <v>27</v>
      </c>
      <c r="C68" s="155" t="s">
        <v>151</v>
      </c>
      <c r="D68" s="155" t="s">
        <v>389</v>
      </c>
      <c r="E68" s="155" t="s">
        <v>173</v>
      </c>
      <c r="F68" s="155" t="str">
        <f>$B$40</f>
        <v>Adjusted Operational Variable 1</v>
      </c>
      <c r="G68" s="155" t="str">
        <f>$B$41</f>
        <v>Adjusted Operational Variable 2</v>
      </c>
      <c r="H68" s="155" t="str">
        <f>$B$42</f>
        <v>Adjusted Operational Variable 3</v>
      </c>
      <c r="I68" s="155" t="s">
        <v>152</v>
      </c>
      <c r="J68" s="155" t="s">
        <v>97</v>
      </c>
      <c r="K68" s="155" t="s">
        <v>167</v>
      </c>
    </row>
    <row r="69" spans="2:11" s="27" customFormat="1" ht="20.100000000000001" customHeight="1">
      <c r="B69" s="190" t="str">
        <f>B50</f>
        <v>Functional space 1</v>
      </c>
      <c r="C69" s="220"/>
      <c r="D69" s="221"/>
      <c r="E69" s="221"/>
      <c r="F69" s="221"/>
      <c r="G69" s="221"/>
      <c r="H69" s="221"/>
      <c r="I69" s="221"/>
      <c r="J69" s="221"/>
      <c r="K69" s="203"/>
    </row>
    <row r="70" spans="2:11" s="27" customFormat="1" ht="20.100000000000001" customHeight="1">
      <c r="B70" s="189" t="str">
        <f t="shared" ref="B70:B83" si="11">B51</f>
        <v>Functional space 2</v>
      </c>
      <c r="C70" s="216"/>
      <c r="D70" s="217"/>
      <c r="E70" s="217"/>
      <c r="F70" s="217"/>
      <c r="G70" s="217"/>
      <c r="H70" s="217"/>
      <c r="I70" s="217"/>
      <c r="J70" s="217"/>
      <c r="K70" s="207"/>
    </row>
    <row r="71" spans="2:11" s="27" customFormat="1" ht="20.100000000000001" customHeight="1">
      <c r="B71" s="189" t="str">
        <f t="shared" si="11"/>
        <v>Functional space 3</v>
      </c>
      <c r="C71" s="216"/>
      <c r="D71" s="217"/>
      <c r="E71" s="217"/>
      <c r="F71" s="217"/>
      <c r="G71" s="217"/>
      <c r="H71" s="217"/>
      <c r="I71" s="217"/>
      <c r="J71" s="217"/>
      <c r="K71" s="207"/>
    </row>
    <row r="72" spans="2:11" s="27" customFormat="1" ht="20.100000000000001" customHeight="1">
      <c r="B72" s="189" t="str">
        <f t="shared" si="11"/>
        <v>Functional space 4</v>
      </c>
      <c r="C72" s="216"/>
      <c r="D72" s="217"/>
      <c r="E72" s="217"/>
      <c r="F72" s="217"/>
      <c r="G72" s="217"/>
      <c r="H72" s="217"/>
      <c r="I72" s="217"/>
      <c r="J72" s="217"/>
      <c r="K72" s="207"/>
    </row>
    <row r="73" spans="2:11" s="27" customFormat="1" ht="20.100000000000001" customHeight="1">
      <c r="B73" s="189" t="str">
        <f t="shared" si="11"/>
        <v>Functional space 5</v>
      </c>
      <c r="C73" s="216"/>
      <c r="D73" s="217"/>
      <c r="E73" s="217"/>
      <c r="F73" s="217"/>
      <c r="G73" s="217"/>
      <c r="H73" s="217"/>
      <c r="I73" s="217"/>
      <c r="J73" s="217"/>
      <c r="K73" s="207"/>
    </row>
    <row r="74" spans="2:11" s="27" customFormat="1" ht="20.100000000000001" customHeight="1">
      <c r="B74" s="189" t="str">
        <f t="shared" si="11"/>
        <v>Functional space 6</v>
      </c>
      <c r="C74" s="216"/>
      <c r="D74" s="217"/>
      <c r="E74" s="217"/>
      <c r="F74" s="217"/>
      <c r="G74" s="217"/>
      <c r="H74" s="217"/>
      <c r="I74" s="217"/>
      <c r="J74" s="217"/>
      <c r="K74" s="207"/>
    </row>
    <row r="75" spans="2:11" s="27" customFormat="1" ht="20.100000000000001" customHeight="1">
      <c r="B75" s="189" t="str">
        <f t="shared" si="11"/>
        <v>Functional space 7</v>
      </c>
      <c r="C75" s="216"/>
      <c r="D75" s="217"/>
      <c r="E75" s="217"/>
      <c r="F75" s="217"/>
      <c r="G75" s="217"/>
      <c r="H75" s="217"/>
      <c r="I75" s="217"/>
      <c r="J75" s="217"/>
      <c r="K75" s="207"/>
    </row>
    <row r="76" spans="2:11" s="27" customFormat="1" ht="20.100000000000001" customHeight="1">
      <c r="B76" s="189" t="str">
        <f t="shared" si="11"/>
        <v>Functional space 8</v>
      </c>
      <c r="C76" s="216"/>
      <c r="D76" s="217"/>
      <c r="E76" s="217"/>
      <c r="F76" s="217"/>
      <c r="G76" s="217"/>
      <c r="H76" s="217"/>
      <c r="I76" s="217"/>
      <c r="J76" s="217"/>
      <c r="K76" s="207"/>
    </row>
    <row r="77" spans="2:11" s="27" customFormat="1" ht="20.100000000000001" customHeight="1">
      <c r="B77" s="189" t="str">
        <f t="shared" si="11"/>
        <v>Functional space 9</v>
      </c>
      <c r="C77" s="216"/>
      <c r="D77" s="217"/>
      <c r="E77" s="217"/>
      <c r="F77" s="217"/>
      <c r="G77" s="217"/>
      <c r="H77" s="217"/>
      <c r="I77" s="217"/>
      <c r="J77" s="217"/>
      <c r="K77" s="207"/>
    </row>
    <row r="78" spans="2:11" s="27" customFormat="1" ht="20.100000000000001" customHeight="1">
      <c r="B78" s="189" t="str">
        <f t="shared" si="11"/>
        <v>Functional space 10</v>
      </c>
      <c r="C78" s="216"/>
      <c r="D78" s="217"/>
      <c r="E78" s="217"/>
      <c r="F78" s="217"/>
      <c r="G78" s="217"/>
      <c r="H78" s="217"/>
      <c r="I78" s="217"/>
      <c r="J78" s="217"/>
      <c r="K78" s="207"/>
    </row>
    <row r="79" spans="2:11" s="27" customFormat="1" ht="20.100000000000001" customHeight="1">
      <c r="B79" s="189" t="str">
        <f t="shared" si="11"/>
        <v>Functional space 11</v>
      </c>
      <c r="C79" s="216"/>
      <c r="D79" s="217"/>
      <c r="E79" s="217"/>
      <c r="F79" s="217"/>
      <c r="G79" s="217"/>
      <c r="H79" s="217"/>
      <c r="I79" s="217"/>
      <c r="J79" s="217"/>
      <c r="K79" s="207"/>
    </row>
    <row r="80" spans="2:11" s="27" customFormat="1" ht="20.100000000000001" customHeight="1">
      <c r="B80" s="189" t="str">
        <f t="shared" si="11"/>
        <v>Functional space 12</v>
      </c>
      <c r="C80" s="216"/>
      <c r="D80" s="217"/>
      <c r="E80" s="217"/>
      <c r="F80" s="217"/>
      <c r="G80" s="217"/>
      <c r="H80" s="217"/>
      <c r="I80" s="217"/>
      <c r="J80" s="217"/>
      <c r="K80" s="207"/>
    </row>
    <row r="81" spans="2:11" s="27" customFormat="1" ht="20.100000000000001" customHeight="1">
      <c r="B81" s="189" t="str">
        <f t="shared" si="11"/>
        <v>Functional space 13</v>
      </c>
      <c r="C81" s="216"/>
      <c r="D81" s="217"/>
      <c r="E81" s="217"/>
      <c r="F81" s="217"/>
      <c r="G81" s="217"/>
      <c r="H81" s="217"/>
      <c r="I81" s="217"/>
      <c r="J81" s="217"/>
      <c r="K81" s="207"/>
    </row>
    <row r="82" spans="2:11" s="27" customFormat="1" ht="20.100000000000001" customHeight="1">
      <c r="B82" s="189" t="str">
        <f t="shared" si="11"/>
        <v>Functional space 14</v>
      </c>
      <c r="C82" s="216"/>
      <c r="D82" s="217"/>
      <c r="E82" s="217"/>
      <c r="F82" s="217"/>
      <c r="G82" s="217"/>
      <c r="H82" s="217"/>
      <c r="I82" s="217"/>
      <c r="J82" s="217"/>
      <c r="K82" s="207"/>
    </row>
    <row r="83" spans="2:11" s="27" customFormat="1" ht="20.100000000000001" customHeight="1" thickBot="1">
      <c r="B83" s="189" t="str">
        <f t="shared" si="11"/>
        <v>Functional space 15</v>
      </c>
      <c r="C83" s="218"/>
      <c r="D83" s="219"/>
      <c r="E83" s="219"/>
      <c r="F83" s="219"/>
      <c r="G83" s="219"/>
      <c r="H83" s="219"/>
      <c r="I83" s="219"/>
      <c r="J83" s="219"/>
      <c r="K83" s="211"/>
    </row>
    <row r="84" spans="2:11" s="27" customFormat="1" ht="39.950000000000003" customHeight="1">
      <c r="B84" s="31"/>
      <c r="D84" s="155" t="s">
        <v>390</v>
      </c>
      <c r="E84" s="155" t="s">
        <v>174</v>
      </c>
      <c r="F84" s="155" t="s">
        <v>175</v>
      </c>
      <c r="G84" s="155" t="s">
        <v>176</v>
      </c>
      <c r="H84" s="155" t="s">
        <v>177</v>
      </c>
      <c r="J84" s="28"/>
    </row>
    <row r="85" spans="2:11" s="27" customFormat="1" ht="20.100000000000001" customHeight="1">
      <c r="D85" s="168">
        <f>SUMPRODUCT(D69:D83,I69:I83)/($I$9-$I$8+1)</f>
        <v>0</v>
      </c>
      <c r="E85" s="167" t="e">
        <f>SUMPRODUCT(E69:E83,$I69:$I83,$D69:$D83)/($I$9-$I$8+1)/SUM($D69:$D83)</f>
        <v>#DIV/0!</v>
      </c>
      <c r="F85" s="167" t="e">
        <f t="shared" ref="F85:H85" si="12">SUMPRODUCT(F69:F83,$I69:$I83,$D69:$D83)/($I$9-$I$8+1)/SUM($D69:$D83)</f>
        <v>#DIV/0!</v>
      </c>
      <c r="G85" s="167" t="e">
        <f t="shared" si="12"/>
        <v>#DIV/0!</v>
      </c>
      <c r="H85" s="167" t="e">
        <f t="shared" si="12"/>
        <v>#DIV/0!</v>
      </c>
      <c r="J85" s="28"/>
    </row>
    <row r="86" spans="2:11" s="27" customFormat="1" ht="20.100000000000001" customHeight="1">
      <c r="B86" s="30" t="s">
        <v>185</v>
      </c>
      <c r="J86" s="28"/>
    </row>
    <row r="87" spans="2:11" s="27" customFormat="1" ht="39.950000000000003" customHeight="1" thickBot="1">
      <c r="B87" s="155" t="s">
        <v>27</v>
      </c>
      <c r="C87" s="155" t="s">
        <v>151</v>
      </c>
      <c r="D87" s="155" t="s">
        <v>389</v>
      </c>
      <c r="E87" s="155" t="s">
        <v>173</v>
      </c>
      <c r="F87" s="155" t="str">
        <f>$B$40</f>
        <v>Adjusted Operational Variable 1</v>
      </c>
      <c r="G87" s="155" t="str">
        <f>$B$41</f>
        <v>Adjusted Operational Variable 2</v>
      </c>
      <c r="H87" s="155" t="str">
        <f>$B$42</f>
        <v>Adjusted Operational Variable 3</v>
      </c>
      <c r="I87" s="155" t="s">
        <v>152</v>
      </c>
      <c r="J87" s="155" t="s">
        <v>97</v>
      </c>
      <c r="K87" s="155" t="s">
        <v>167</v>
      </c>
    </row>
    <row r="88" spans="2:11" s="27" customFormat="1" ht="20.100000000000001" customHeight="1">
      <c r="B88" s="190" t="str">
        <f>B69</f>
        <v>Functional space 1</v>
      </c>
      <c r="C88" s="220"/>
      <c r="D88" s="221"/>
      <c r="E88" s="221"/>
      <c r="F88" s="221"/>
      <c r="G88" s="221"/>
      <c r="H88" s="221"/>
      <c r="I88" s="221"/>
      <c r="J88" s="221"/>
      <c r="K88" s="203"/>
    </row>
    <row r="89" spans="2:11" s="27" customFormat="1" ht="20.100000000000001" customHeight="1">
      <c r="B89" s="189" t="str">
        <f t="shared" ref="B89:B102" si="13">B70</f>
        <v>Functional space 2</v>
      </c>
      <c r="C89" s="216"/>
      <c r="D89" s="217"/>
      <c r="E89" s="217"/>
      <c r="F89" s="217"/>
      <c r="G89" s="217"/>
      <c r="H89" s="217"/>
      <c r="I89" s="217"/>
      <c r="J89" s="217"/>
      <c r="K89" s="207"/>
    </row>
    <row r="90" spans="2:11" s="27" customFormat="1" ht="20.100000000000001" customHeight="1">
      <c r="B90" s="189" t="str">
        <f t="shared" si="13"/>
        <v>Functional space 3</v>
      </c>
      <c r="C90" s="216"/>
      <c r="D90" s="217"/>
      <c r="E90" s="217"/>
      <c r="F90" s="217"/>
      <c r="G90" s="217"/>
      <c r="H90" s="217"/>
      <c r="I90" s="217"/>
      <c r="J90" s="217"/>
      <c r="K90" s="207"/>
    </row>
    <row r="91" spans="2:11" s="27" customFormat="1" ht="20.100000000000001" customHeight="1">
      <c r="B91" s="189" t="str">
        <f t="shared" si="13"/>
        <v>Functional space 4</v>
      </c>
      <c r="C91" s="216"/>
      <c r="D91" s="217"/>
      <c r="E91" s="217"/>
      <c r="F91" s="217"/>
      <c r="G91" s="217"/>
      <c r="H91" s="217"/>
      <c r="I91" s="217"/>
      <c r="J91" s="217"/>
      <c r="K91" s="207"/>
    </row>
    <row r="92" spans="2:11" s="27" customFormat="1" ht="20.100000000000001" customHeight="1">
      <c r="B92" s="189" t="str">
        <f t="shared" si="13"/>
        <v>Functional space 5</v>
      </c>
      <c r="C92" s="216"/>
      <c r="D92" s="217"/>
      <c r="E92" s="217"/>
      <c r="F92" s="217"/>
      <c r="G92" s="217"/>
      <c r="H92" s="217"/>
      <c r="I92" s="217"/>
      <c r="J92" s="217"/>
      <c r="K92" s="207"/>
    </row>
    <row r="93" spans="2:11" s="27" customFormat="1" ht="20.100000000000001" customHeight="1">
      <c r="B93" s="189" t="str">
        <f t="shared" si="13"/>
        <v>Functional space 6</v>
      </c>
      <c r="C93" s="216"/>
      <c r="D93" s="217"/>
      <c r="E93" s="217"/>
      <c r="F93" s="217"/>
      <c r="G93" s="217"/>
      <c r="H93" s="217"/>
      <c r="I93" s="217"/>
      <c r="J93" s="217"/>
      <c r="K93" s="207"/>
    </row>
    <row r="94" spans="2:11" s="27" customFormat="1" ht="20.100000000000001" customHeight="1">
      <c r="B94" s="189" t="str">
        <f t="shared" si="13"/>
        <v>Functional space 7</v>
      </c>
      <c r="C94" s="216"/>
      <c r="D94" s="217"/>
      <c r="E94" s="217"/>
      <c r="F94" s="217"/>
      <c r="G94" s="217"/>
      <c r="H94" s="217"/>
      <c r="I94" s="217"/>
      <c r="J94" s="217"/>
      <c r="K94" s="207"/>
    </row>
    <row r="95" spans="2:11" s="27" customFormat="1" ht="20.100000000000001" customHeight="1">
      <c r="B95" s="189" t="str">
        <f t="shared" si="13"/>
        <v>Functional space 8</v>
      </c>
      <c r="C95" s="216"/>
      <c r="D95" s="217"/>
      <c r="E95" s="217"/>
      <c r="F95" s="217"/>
      <c r="G95" s="217"/>
      <c r="H95" s="217"/>
      <c r="I95" s="217"/>
      <c r="J95" s="217"/>
      <c r="K95" s="207"/>
    </row>
    <row r="96" spans="2:11" s="27" customFormat="1" ht="20.100000000000001" customHeight="1">
      <c r="B96" s="189" t="str">
        <f t="shared" si="13"/>
        <v>Functional space 9</v>
      </c>
      <c r="C96" s="216"/>
      <c r="D96" s="217"/>
      <c r="E96" s="217"/>
      <c r="F96" s="217"/>
      <c r="G96" s="217"/>
      <c r="H96" s="217"/>
      <c r="I96" s="217"/>
      <c r="J96" s="217"/>
      <c r="K96" s="207"/>
    </row>
    <row r="97" spans="2:11" s="27" customFormat="1" ht="20.100000000000001" customHeight="1">
      <c r="B97" s="189" t="str">
        <f t="shared" si="13"/>
        <v>Functional space 10</v>
      </c>
      <c r="C97" s="216"/>
      <c r="D97" s="217"/>
      <c r="E97" s="217"/>
      <c r="F97" s="217"/>
      <c r="G97" s="217"/>
      <c r="H97" s="217"/>
      <c r="I97" s="217"/>
      <c r="J97" s="217"/>
      <c r="K97" s="207"/>
    </row>
    <row r="98" spans="2:11" s="27" customFormat="1" ht="20.100000000000001" customHeight="1">
      <c r="B98" s="189" t="str">
        <f t="shared" si="13"/>
        <v>Functional space 11</v>
      </c>
      <c r="C98" s="216"/>
      <c r="D98" s="217"/>
      <c r="E98" s="217"/>
      <c r="F98" s="217"/>
      <c r="G98" s="217"/>
      <c r="H98" s="217"/>
      <c r="I98" s="217"/>
      <c r="J98" s="217"/>
      <c r="K98" s="207"/>
    </row>
    <row r="99" spans="2:11" s="27" customFormat="1" ht="20.100000000000001" customHeight="1">
      <c r="B99" s="189" t="str">
        <f t="shared" si="13"/>
        <v>Functional space 12</v>
      </c>
      <c r="C99" s="216"/>
      <c r="D99" s="217"/>
      <c r="E99" s="217"/>
      <c r="F99" s="217"/>
      <c r="G99" s="217"/>
      <c r="H99" s="217"/>
      <c r="I99" s="217"/>
      <c r="J99" s="217"/>
      <c r="K99" s="207"/>
    </row>
    <row r="100" spans="2:11" s="27" customFormat="1" ht="20.100000000000001" customHeight="1">
      <c r="B100" s="189" t="str">
        <f t="shared" si="13"/>
        <v>Functional space 13</v>
      </c>
      <c r="C100" s="216"/>
      <c r="D100" s="217"/>
      <c r="E100" s="217"/>
      <c r="F100" s="217"/>
      <c r="G100" s="217"/>
      <c r="H100" s="217"/>
      <c r="I100" s="217"/>
      <c r="J100" s="217"/>
      <c r="K100" s="207"/>
    </row>
    <row r="101" spans="2:11" s="27" customFormat="1" ht="20.100000000000001" customHeight="1">
      <c r="B101" s="189" t="str">
        <f t="shared" si="13"/>
        <v>Functional space 14</v>
      </c>
      <c r="C101" s="216"/>
      <c r="D101" s="217"/>
      <c r="E101" s="217"/>
      <c r="F101" s="217"/>
      <c r="G101" s="217"/>
      <c r="H101" s="217"/>
      <c r="I101" s="217"/>
      <c r="J101" s="217"/>
      <c r="K101" s="207"/>
    </row>
    <row r="102" spans="2:11" s="27" customFormat="1" ht="20.100000000000001" customHeight="1" thickBot="1">
      <c r="B102" s="189" t="str">
        <f t="shared" si="13"/>
        <v>Functional space 15</v>
      </c>
      <c r="C102" s="218"/>
      <c r="D102" s="219"/>
      <c r="E102" s="219"/>
      <c r="F102" s="219"/>
      <c r="G102" s="219"/>
      <c r="H102" s="219"/>
      <c r="I102" s="219"/>
      <c r="J102" s="219"/>
      <c r="K102" s="211"/>
    </row>
    <row r="103" spans="2:11" s="27" customFormat="1" ht="39.950000000000003" customHeight="1">
      <c r="B103" s="31"/>
      <c r="D103" s="155" t="s">
        <v>390</v>
      </c>
      <c r="E103" s="155" t="s">
        <v>174</v>
      </c>
      <c r="F103" s="155" t="s">
        <v>175</v>
      </c>
      <c r="G103" s="155" t="s">
        <v>176</v>
      </c>
      <c r="H103" s="155" t="s">
        <v>177</v>
      </c>
      <c r="J103" s="28"/>
    </row>
    <row r="104" spans="2:11" s="27" customFormat="1" ht="20.100000000000001" customHeight="1">
      <c r="D104" s="168">
        <f>SUMPRODUCT(D88:D102,I88:I102)/($J$9-$J$8+1)</f>
        <v>0</v>
      </c>
      <c r="E104" s="167" t="e">
        <f>SUMPRODUCT(E88:E102,$I88:$I102,$D88:$D102)/($J$9-$J$8+1)/SUM($D88:$D102)</f>
        <v>#DIV/0!</v>
      </c>
      <c r="F104" s="167" t="e">
        <f t="shared" ref="F104:H104" si="14">SUMPRODUCT(F88:F102,$I88:$I102,$D88:$D102)/($J$9-$J$8+1)/SUM($D88:$D102)</f>
        <v>#DIV/0!</v>
      </c>
      <c r="G104" s="167" t="e">
        <f t="shared" si="14"/>
        <v>#DIV/0!</v>
      </c>
      <c r="H104" s="167" t="e">
        <f t="shared" si="14"/>
        <v>#DIV/0!</v>
      </c>
      <c r="J104" s="28"/>
    </row>
    <row r="105" spans="2:11" s="27" customFormat="1" ht="20.100000000000001" customHeight="1">
      <c r="B105" s="30" t="s">
        <v>287</v>
      </c>
      <c r="J105" s="28"/>
    </row>
    <row r="106" spans="2:11" s="27" customFormat="1" ht="39.950000000000003" customHeight="1" thickBot="1">
      <c r="B106" s="155" t="s">
        <v>27</v>
      </c>
      <c r="C106" s="155" t="s">
        <v>151</v>
      </c>
      <c r="D106" s="155" t="s">
        <v>389</v>
      </c>
      <c r="E106" s="155" t="s">
        <v>173</v>
      </c>
      <c r="F106" s="155" t="str">
        <f>$B$40</f>
        <v>Adjusted Operational Variable 1</v>
      </c>
      <c r="G106" s="155" t="str">
        <f>$B$41</f>
        <v>Adjusted Operational Variable 2</v>
      </c>
      <c r="H106" s="155" t="str">
        <f>$B$42</f>
        <v>Adjusted Operational Variable 3</v>
      </c>
      <c r="I106" s="155" t="s">
        <v>152</v>
      </c>
      <c r="J106" s="155" t="s">
        <v>97</v>
      </c>
      <c r="K106" s="155" t="s">
        <v>167</v>
      </c>
    </row>
    <row r="107" spans="2:11" s="27" customFormat="1" ht="20.100000000000001" customHeight="1">
      <c r="B107" s="189" t="s">
        <v>150</v>
      </c>
      <c r="C107" s="220"/>
      <c r="D107" s="221"/>
      <c r="E107" s="221"/>
      <c r="F107" s="221"/>
      <c r="G107" s="221"/>
      <c r="H107" s="221"/>
      <c r="I107" s="221"/>
      <c r="J107" s="221"/>
      <c r="K107" s="203"/>
    </row>
    <row r="108" spans="2:11" s="27" customFormat="1" ht="20.100000000000001" customHeight="1">
      <c r="B108" s="189" t="s">
        <v>153</v>
      </c>
      <c r="C108" s="216"/>
      <c r="D108" s="217"/>
      <c r="E108" s="217"/>
      <c r="F108" s="217"/>
      <c r="G108" s="217"/>
      <c r="H108" s="217"/>
      <c r="I108" s="217"/>
      <c r="J108" s="217"/>
      <c r="K108" s="207"/>
    </row>
    <row r="109" spans="2:11" s="27" customFormat="1" ht="20.100000000000001" customHeight="1">
      <c r="B109" s="189" t="s">
        <v>154</v>
      </c>
      <c r="C109" s="216"/>
      <c r="D109" s="217"/>
      <c r="E109" s="217"/>
      <c r="F109" s="217"/>
      <c r="G109" s="217"/>
      <c r="H109" s="217"/>
      <c r="I109" s="217"/>
      <c r="J109" s="217"/>
      <c r="K109" s="207"/>
    </row>
    <row r="110" spans="2:11" s="27" customFormat="1" ht="20.100000000000001" customHeight="1">
      <c r="B110" s="189" t="s">
        <v>155</v>
      </c>
      <c r="C110" s="216"/>
      <c r="D110" s="217"/>
      <c r="E110" s="217"/>
      <c r="F110" s="217"/>
      <c r="G110" s="217"/>
      <c r="H110" s="217"/>
      <c r="I110" s="217"/>
      <c r="J110" s="217"/>
      <c r="K110" s="207"/>
    </row>
    <row r="111" spans="2:11" s="27" customFormat="1" ht="20.100000000000001" customHeight="1">
      <c r="B111" s="189" t="s">
        <v>156</v>
      </c>
      <c r="C111" s="216"/>
      <c r="D111" s="217"/>
      <c r="E111" s="217"/>
      <c r="F111" s="217"/>
      <c r="G111" s="217"/>
      <c r="H111" s="217"/>
      <c r="I111" s="217"/>
      <c r="J111" s="217"/>
      <c r="K111" s="207"/>
    </row>
    <row r="112" spans="2:11" s="27" customFormat="1" ht="20.100000000000001" customHeight="1">
      <c r="B112" s="189" t="s">
        <v>157</v>
      </c>
      <c r="C112" s="216"/>
      <c r="D112" s="217"/>
      <c r="E112" s="217"/>
      <c r="F112" s="217"/>
      <c r="G112" s="217"/>
      <c r="H112" s="217"/>
      <c r="I112" s="217"/>
      <c r="J112" s="217"/>
      <c r="K112" s="207"/>
    </row>
    <row r="113" spans="2:11" s="27" customFormat="1" ht="20.100000000000001" customHeight="1">
      <c r="B113" s="189" t="s">
        <v>158</v>
      </c>
      <c r="C113" s="216"/>
      <c r="D113" s="217"/>
      <c r="E113" s="217"/>
      <c r="F113" s="217"/>
      <c r="G113" s="217"/>
      <c r="H113" s="217"/>
      <c r="I113" s="217"/>
      <c r="J113" s="217"/>
      <c r="K113" s="207"/>
    </row>
    <row r="114" spans="2:11" s="27" customFormat="1" ht="20.100000000000001" customHeight="1">
      <c r="B114" s="189" t="s">
        <v>159</v>
      </c>
      <c r="C114" s="216"/>
      <c r="D114" s="217"/>
      <c r="E114" s="217"/>
      <c r="F114" s="217"/>
      <c r="G114" s="217"/>
      <c r="H114" s="217"/>
      <c r="I114" s="217"/>
      <c r="J114" s="217"/>
      <c r="K114" s="207"/>
    </row>
    <row r="115" spans="2:11" s="27" customFormat="1" ht="20.100000000000001" customHeight="1">
      <c r="B115" s="189" t="s">
        <v>160</v>
      </c>
      <c r="C115" s="216"/>
      <c r="D115" s="217"/>
      <c r="E115" s="217"/>
      <c r="F115" s="217"/>
      <c r="G115" s="217"/>
      <c r="H115" s="217"/>
      <c r="I115" s="217"/>
      <c r="J115" s="217"/>
      <c r="K115" s="207"/>
    </row>
    <row r="116" spans="2:11" s="27" customFormat="1" ht="20.100000000000001" customHeight="1">
      <c r="B116" s="189" t="s">
        <v>161</v>
      </c>
      <c r="C116" s="216"/>
      <c r="D116" s="217"/>
      <c r="E116" s="217"/>
      <c r="F116" s="217"/>
      <c r="G116" s="217"/>
      <c r="H116" s="217"/>
      <c r="I116" s="217"/>
      <c r="J116" s="217"/>
      <c r="K116" s="207"/>
    </row>
    <row r="117" spans="2:11" s="27" customFormat="1" ht="20.100000000000001" customHeight="1">
      <c r="B117" s="189" t="s">
        <v>162</v>
      </c>
      <c r="C117" s="216"/>
      <c r="D117" s="217"/>
      <c r="E117" s="217"/>
      <c r="F117" s="217"/>
      <c r="G117" s="217"/>
      <c r="H117" s="217"/>
      <c r="I117" s="217"/>
      <c r="J117" s="217"/>
      <c r="K117" s="207"/>
    </row>
    <row r="118" spans="2:11" s="27" customFormat="1" ht="20.100000000000001" customHeight="1">
      <c r="B118" s="189" t="s">
        <v>163</v>
      </c>
      <c r="C118" s="216"/>
      <c r="D118" s="217"/>
      <c r="E118" s="217"/>
      <c r="F118" s="217"/>
      <c r="G118" s="217"/>
      <c r="H118" s="217"/>
      <c r="I118" s="217"/>
      <c r="J118" s="217"/>
      <c r="K118" s="207"/>
    </row>
    <row r="119" spans="2:11" s="27" customFormat="1" ht="20.100000000000001" customHeight="1">
      <c r="B119" s="189" t="s">
        <v>164</v>
      </c>
      <c r="C119" s="216"/>
      <c r="D119" s="217"/>
      <c r="E119" s="217"/>
      <c r="F119" s="217"/>
      <c r="G119" s="217"/>
      <c r="H119" s="217"/>
      <c r="I119" s="217"/>
      <c r="J119" s="217"/>
      <c r="K119" s="207"/>
    </row>
    <row r="120" spans="2:11" s="27" customFormat="1" ht="20.100000000000001" customHeight="1">
      <c r="B120" s="189" t="s">
        <v>165</v>
      </c>
      <c r="C120" s="216"/>
      <c r="D120" s="217"/>
      <c r="E120" s="217"/>
      <c r="F120" s="217"/>
      <c r="G120" s="217"/>
      <c r="H120" s="217"/>
      <c r="I120" s="217"/>
      <c r="J120" s="217"/>
      <c r="K120" s="207"/>
    </row>
    <row r="121" spans="2:11" s="27" customFormat="1" ht="20.100000000000001" customHeight="1" thickBot="1">
      <c r="B121" s="189" t="s">
        <v>166</v>
      </c>
      <c r="C121" s="218"/>
      <c r="D121" s="219"/>
      <c r="E121" s="219"/>
      <c r="F121" s="219"/>
      <c r="G121" s="219"/>
      <c r="H121" s="219"/>
      <c r="I121" s="219"/>
      <c r="J121" s="219"/>
      <c r="K121" s="211"/>
    </row>
    <row r="122" spans="2:11" s="27" customFormat="1" ht="39.950000000000003" customHeight="1">
      <c r="B122" s="31"/>
      <c r="D122" s="155" t="s">
        <v>390</v>
      </c>
      <c r="E122" s="155" t="s">
        <v>174</v>
      </c>
      <c r="F122" s="155" t="s">
        <v>175</v>
      </c>
      <c r="G122" s="155" t="s">
        <v>176</v>
      </c>
      <c r="H122" s="155" t="s">
        <v>177</v>
      </c>
      <c r="J122" s="28"/>
    </row>
    <row r="123" spans="2:11" s="27" customFormat="1" ht="20.100000000000001" customHeight="1">
      <c r="D123" s="168">
        <f>SUMPRODUCT(D107:D121,I107:I121)/($J$9-$J$8+1)</f>
        <v>0</v>
      </c>
      <c r="E123" s="167" t="e">
        <f>SUMPRODUCT(E107:E121,$I107:$I121,$D107:$D121)/($K$9-$K$8+1)/SUM($D107:$D121)</f>
        <v>#DIV/0!</v>
      </c>
      <c r="F123" s="167" t="e">
        <f t="shared" ref="F123:H123" si="15">SUMPRODUCT(F107:F121,$I107:$I121,$D107:$D121)/($K$9-$K$8+1)/SUM($D107:$D121)</f>
        <v>#DIV/0!</v>
      </c>
      <c r="G123" s="167" t="e">
        <f t="shared" si="15"/>
        <v>#DIV/0!</v>
      </c>
      <c r="H123" s="167" t="e">
        <f t="shared" si="15"/>
        <v>#DIV/0!</v>
      </c>
      <c r="J123" s="28"/>
    </row>
    <row r="124" spans="2:11" s="27" customFormat="1" ht="20.100000000000001" customHeight="1">
      <c r="B124" s="30" t="s">
        <v>288</v>
      </c>
      <c r="J124" s="28"/>
    </row>
    <row r="125" spans="2:11" s="27" customFormat="1" ht="39.950000000000003" customHeight="1" thickBot="1">
      <c r="B125" s="155" t="s">
        <v>27</v>
      </c>
      <c r="C125" s="155" t="s">
        <v>151</v>
      </c>
      <c r="D125" s="155" t="s">
        <v>389</v>
      </c>
      <c r="E125" s="155" t="s">
        <v>173</v>
      </c>
      <c r="F125" s="155" t="str">
        <f>$B$40</f>
        <v>Adjusted Operational Variable 1</v>
      </c>
      <c r="G125" s="155" t="str">
        <f>$B$41</f>
        <v>Adjusted Operational Variable 2</v>
      </c>
      <c r="H125" s="155" t="str">
        <f>$B$42</f>
        <v>Adjusted Operational Variable 3</v>
      </c>
      <c r="I125" s="155" t="s">
        <v>152</v>
      </c>
      <c r="J125" s="155" t="s">
        <v>97</v>
      </c>
      <c r="K125" s="155" t="s">
        <v>167</v>
      </c>
    </row>
    <row r="126" spans="2:11" s="27" customFormat="1" ht="20.100000000000001" customHeight="1">
      <c r="B126" s="189" t="s">
        <v>150</v>
      </c>
      <c r="C126" s="220"/>
      <c r="D126" s="221"/>
      <c r="E126" s="221"/>
      <c r="F126" s="221"/>
      <c r="G126" s="221"/>
      <c r="H126" s="221"/>
      <c r="I126" s="221"/>
      <c r="J126" s="221"/>
      <c r="K126" s="203"/>
    </row>
    <row r="127" spans="2:11" s="27" customFormat="1" ht="20.100000000000001" customHeight="1">
      <c r="B127" s="189" t="s">
        <v>153</v>
      </c>
      <c r="C127" s="216"/>
      <c r="D127" s="217"/>
      <c r="E127" s="217"/>
      <c r="F127" s="217"/>
      <c r="G127" s="217"/>
      <c r="H127" s="217"/>
      <c r="I127" s="217"/>
      <c r="J127" s="217"/>
      <c r="K127" s="207"/>
    </row>
    <row r="128" spans="2:11" s="27" customFormat="1" ht="20.100000000000001" customHeight="1">
      <c r="B128" s="189" t="s">
        <v>154</v>
      </c>
      <c r="C128" s="216"/>
      <c r="D128" s="217"/>
      <c r="E128" s="217"/>
      <c r="F128" s="217"/>
      <c r="G128" s="217"/>
      <c r="H128" s="217"/>
      <c r="I128" s="217"/>
      <c r="J128" s="217"/>
      <c r="K128" s="207"/>
    </row>
    <row r="129" spans="2:11" s="27" customFormat="1" ht="20.100000000000001" customHeight="1">
      <c r="B129" s="189" t="s">
        <v>155</v>
      </c>
      <c r="C129" s="216"/>
      <c r="D129" s="217"/>
      <c r="E129" s="217"/>
      <c r="F129" s="217"/>
      <c r="G129" s="217"/>
      <c r="H129" s="217"/>
      <c r="I129" s="217"/>
      <c r="J129" s="217"/>
      <c r="K129" s="207"/>
    </row>
    <row r="130" spans="2:11" s="27" customFormat="1" ht="20.100000000000001" customHeight="1">
      <c r="B130" s="189" t="s">
        <v>156</v>
      </c>
      <c r="C130" s="216"/>
      <c r="D130" s="217"/>
      <c r="E130" s="217"/>
      <c r="F130" s="217"/>
      <c r="G130" s="217"/>
      <c r="H130" s="217"/>
      <c r="I130" s="217"/>
      <c r="J130" s="217"/>
      <c r="K130" s="207"/>
    </row>
    <row r="131" spans="2:11" s="27" customFormat="1" ht="20.100000000000001" customHeight="1">
      <c r="B131" s="189" t="s">
        <v>157</v>
      </c>
      <c r="C131" s="216"/>
      <c r="D131" s="217"/>
      <c r="E131" s="217"/>
      <c r="F131" s="217"/>
      <c r="G131" s="217"/>
      <c r="H131" s="217"/>
      <c r="I131" s="217"/>
      <c r="J131" s="217"/>
      <c r="K131" s="207"/>
    </row>
    <row r="132" spans="2:11" s="27" customFormat="1" ht="20.100000000000001" customHeight="1">
      <c r="B132" s="189" t="s">
        <v>158</v>
      </c>
      <c r="C132" s="216"/>
      <c r="D132" s="217"/>
      <c r="E132" s="217"/>
      <c r="F132" s="217"/>
      <c r="G132" s="217"/>
      <c r="H132" s="217"/>
      <c r="I132" s="217"/>
      <c r="J132" s="217"/>
      <c r="K132" s="207"/>
    </row>
    <row r="133" spans="2:11" s="27" customFormat="1" ht="20.100000000000001" customHeight="1">
      <c r="B133" s="189" t="s">
        <v>159</v>
      </c>
      <c r="C133" s="216"/>
      <c r="D133" s="217"/>
      <c r="E133" s="217"/>
      <c r="F133" s="217"/>
      <c r="G133" s="217"/>
      <c r="H133" s="217"/>
      <c r="I133" s="217"/>
      <c r="J133" s="217"/>
      <c r="K133" s="207"/>
    </row>
    <row r="134" spans="2:11" s="27" customFormat="1" ht="20.100000000000001" customHeight="1">
      <c r="B134" s="189" t="s">
        <v>160</v>
      </c>
      <c r="C134" s="216"/>
      <c r="D134" s="217"/>
      <c r="E134" s="217"/>
      <c r="F134" s="217"/>
      <c r="G134" s="217"/>
      <c r="H134" s="217"/>
      <c r="I134" s="217"/>
      <c r="J134" s="217"/>
      <c r="K134" s="207"/>
    </row>
    <row r="135" spans="2:11" s="27" customFormat="1" ht="20.100000000000001" customHeight="1">
      <c r="B135" s="189" t="s">
        <v>161</v>
      </c>
      <c r="C135" s="216"/>
      <c r="D135" s="217"/>
      <c r="E135" s="217"/>
      <c r="F135" s="217"/>
      <c r="G135" s="217"/>
      <c r="H135" s="217"/>
      <c r="I135" s="217"/>
      <c r="J135" s="217"/>
      <c r="K135" s="207"/>
    </row>
    <row r="136" spans="2:11" s="27" customFormat="1" ht="20.100000000000001" customHeight="1">
      <c r="B136" s="189" t="s">
        <v>162</v>
      </c>
      <c r="C136" s="216"/>
      <c r="D136" s="217"/>
      <c r="E136" s="217"/>
      <c r="F136" s="217"/>
      <c r="G136" s="217"/>
      <c r="H136" s="217"/>
      <c r="I136" s="217"/>
      <c r="J136" s="217"/>
      <c r="K136" s="207"/>
    </row>
    <row r="137" spans="2:11" s="27" customFormat="1" ht="20.100000000000001" customHeight="1">
      <c r="B137" s="189" t="s">
        <v>163</v>
      </c>
      <c r="C137" s="216"/>
      <c r="D137" s="217"/>
      <c r="E137" s="217"/>
      <c r="F137" s="217"/>
      <c r="G137" s="217"/>
      <c r="H137" s="217"/>
      <c r="I137" s="217"/>
      <c r="J137" s="217"/>
      <c r="K137" s="207"/>
    </row>
    <row r="138" spans="2:11" s="27" customFormat="1" ht="20.100000000000001" customHeight="1">
      <c r="B138" s="189" t="s">
        <v>164</v>
      </c>
      <c r="C138" s="216"/>
      <c r="D138" s="217"/>
      <c r="E138" s="217"/>
      <c r="F138" s="217"/>
      <c r="G138" s="217"/>
      <c r="H138" s="217"/>
      <c r="I138" s="217"/>
      <c r="J138" s="217"/>
      <c r="K138" s="207"/>
    </row>
    <row r="139" spans="2:11" s="27" customFormat="1" ht="20.100000000000001" customHeight="1">
      <c r="B139" s="189" t="s">
        <v>165</v>
      </c>
      <c r="C139" s="216"/>
      <c r="D139" s="217"/>
      <c r="E139" s="217"/>
      <c r="F139" s="217"/>
      <c r="G139" s="217"/>
      <c r="H139" s="217"/>
      <c r="I139" s="217"/>
      <c r="J139" s="217"/>
      <c r="K139" s="207"/>
    </row>
    <row r="140" spans="2:11" s="27" customFormat="1" ht="20.100000000000001" customHeight="1" thickBot="1">
      <c r="B140" s="189" t="s">
        <v>166</v>
      </c>
      <c r="C140" s="218"/>
      <c r="D140" s="219"/>
      <c r="E140" s="219"/>
      <c r="F140" s="219"/>
      <c r="G140" s="219"/>
      <c r="H140" s="219"/>
      <c r="I140" s="219"/>
      <c r="J140" s="219"/>
      <c r="K140" s="211"/>
    </row>
    <row r="141" spans="2:11" s="27" customFormat="1" ht="39.950000000000003" customHeight="1">
      <c r="B141" s="31"/>
      <c r="D141" s="155" t="s">
        <v>390</v>
      </c>
      <c r="E141" s="155" t="s">
        <v>174</v>
      </c>
      <c r="F141" s="155" t="s">
        <v>175</v>
      </c>
      <c r="G141" s="155" t="s">
        <v>176</v>
      </c>
      <c r="H141" s="155" t="s">
        <v>177</v>
      </c>
      <c r="J141" s="28"/>
    </row>
    <row r="142" spans="2:11" s="27" customFormat="1" ht="20.100000000000001" customHeight="1">
      <c r="D142" s="168">
        <f>SUMPRODUCT(D126:D140,I126:I140)/($J$9-$J$8+1)</f>
        <v>0</v>
      </c>
      <c r="E142" s="167" t="e">
        <f>SUMPRODUCT(E126:E140,$I126:$I140,$D126:$D140)/($L$9-$L$8+1)/SUM($D126:$D140)</f>
        <v>#DIV/0!</v>
      </c>
      <c r="F142" s="167" t="e">
        <f t="shared" ref="F142:H142" si="16">SUMPRODUCT(F126:F140,$I126:$I140,$D126:$D140)/($L$9-$L$8+1)/SUM($D126:$D140)</f>
        <v>#DIV/0!</v>
      </c>
      <c r="G142" s="167" t="e">
        <f t="shared" si="16"/>
        <v>#DIV/0!</v>
      </c>
      <c r="H142" s="167" t="e">
        <f t="shared" si="16"/>
        <v>#DIV/0!</v>
      </c>
      <c r="J142" s="28"/>
    </row>
    <row r="143" spans="2:11" s="27" customFormat="1" ht="20.100000000000001" customHeight="1">
      <c r="J143" s="28"/>
    </row>
    <row r="144" spans="2:11" s="27" customFormat="1" ht="20.100000000000001" customHeight="1">
      <c r="J144" s="28"/>
    </row>
    <row r="145" spans="2:14" s="27" customFormat="1" ht="20.100000000000001" customHeight="1">
      <c r="B145" s="20" t="s">
        <v>244</v>
      </c>
      <c r="C145" s="20"/>
      <c r="D145" s="20"/>
      <c r="E145" s="20"/>
      <c r="F145" s="20"/>
      <c r="G145" s="20"/>
      <c r="H145" s="20"/>
      <c r="I145" s="20"/>
      <c r="J145" s="20"/>
      <c r="K145" s="20"/>
      <c r="L145" s="20"/>
      <c r="M145" s="20"/>
      <c r="N145" s="20"/>
    </row>
    <row r="146" spans="2:14" s="27" customFormat="1" ht="20.100000000000001" customHeight="1">
      <c r="J146" s="32"/>
    </row>
    <row r="147" spans="2:14" ht="20.100000000000001" customHeight="1">
      <c r="B147" s="20" t="s">
        <v>227</v>
      </c>
      <c r="C147" s="20"/>
      <c r="D147" s="20"/>
      <c r="E147" s="20"/>
      <c r="F147" s="20"/>
      <c r="G147" s="20"/>
      <c r="H147" s="20"/>
      <c r="I147" s="20"/>
      <c r="J147" s="20"/>
      <c r="K147" s="20"/>
      <c r="L147" s="20"/>
      <c r="M147" s="20"/>
      <c r="N147" s="20"/>
    </row>
    <row r="148" spans="2:14" s="27" customFormat="1" ht="20.100000000000001" customHeight="1" thickBot="1">
      <c r="J148" s="32"/>
    </row>
    <row r="149" spans="2:14" s="27" customFormat="1" ht="20.100000000000001" customHeight="1">
      <c r="B149" s="155" t="s">
        <v>105</v>
      </c>
      <c r="C149" s="188" t="s">
        <v>1</v>
      </c>
      <c r="E149" s="193" t="s">
        <v>11</v>
      </c>
      <c r="F149" s="279"/>
      <c r="G149" s="280"/>
      <c r="H149" s="280"/>
      <c r="I149" s="281"/>
      <c r="J149" s="32"/>
    </row>
    <row r="150" spans="2:14" s="27" customFormat="1" ht="20.100000000000001" customHeight="1">
      <c r="B150" s="155" t="s">
        <v>222</v>
      </c>
      <c r="C150" s="188" t="e">
        <f>IF(C149="Electricity",VLOOKUP($C$12,'NGER Emission Factors'!$A$23:$J$34,2,FALSE),IF(C149="GreenPower",VLOOKUP(C149,'NGER Emission Factors'!$A$23:$J$35,2,FALSE),VLOOKUP(C149,'NGER Emission Factors'!$A$5:$J$18,2,FALSE)))</f>
        <v>#N/A</v>
      </c>
      <c r="E150" s="324" t="s">
        <v>4</v>
      </c>
      <c r="F150" s="318"/>
      <c r="G150" s="319"/>
      <c r="H150" s="319"/>
      <c r="I150" s="320"/>
      <c r="J150" s="32"/>
    </row>
    <row r="151" spans="2:14" s="27" customFormat="1" ht="39.950000000000003" customHeight="1" thickBot="1">
      <c r="B151" s="155" t="s">
        <v>221</v>
      </c>
      <c r="C151" s="188" t="e">
        <f>IF(C149="Electricity",VLOOKUP($C$12,'NGER Emission Factors'!$A$23:$J$34,10,FALSE),IF(C149="GreenPower",VLOOKUP(C149,'NGER Emission Factors'!$A$23:$J$35,10,FALSE),VLOOKUP(C149,'NGER Emission Factors'!$A$5:$J$18,10,FALSE)))</f>
        <v>#N/A</v>
      </c>
      <c r="D151" s="47"/>
      <c r="E151" s="325"/>
      <c r="F151" s="282"/>
      <c r="G151" s="283"/>
      <c r="H151" s="283"/>
      <c r="I151" s="284"/>
      <c r="J151" s="32"/>
    </row>
    <row r="152" spans="2:14" s="27" customFormat="1" ht="20.100000000000001" customHeight="1">
      <c r="B152" s="155" t="s">
        <v>220</v>
      </c>
      <c r="C152" s="188" t="e">
        <f>IF(C149="Electricity",VLOOKUP($C$12,'NGER Emission Factors'!$A$23:$J$34,5,FALSE),IF(C149="GreenPower",VLOOKUP(C149,'NGER Emission Factors'!$A$23:$J$35,5,FALSE),VLOOKUP(C149,'NGER Emission Factors'!$A$5:$J$18,5,FALSE)))</f>
        <v>#N/A</v>
      </c>
      <c r="J152" s="32"/>
    </row>
    <row r="153" spans="2:14" s="27" customFormat="1" ht="20.100000000000001" customHeight="1">
      <c r="B153" s="155" t="s">
        <v>226</v>
      </c>
      <c r="C153" s="188" t="e">
        <f>IF(C149="Electricity",VLOOKUP($C$12,'NGER Emission Factors'!$A$23:$J$34,6,FALSE),IF(C149="GreenPower",VLOOKUP(C149,'NGER Emission Factors'!$A$23:$J$35,6,FALSE),VLOOKUP(C149,'NGER Emission Factors'!$A$5:$J$18,6,FALSE)))</f>
        <v>#N/A</v>
      </c>
      <c r="E153" s="27" t="s">
        <v>13</v>
      </c>
      <c r="J153" s="32"/>
    </row>
    <row r="154" spans="2:14" s="27" customFormat="1" ht="20.100000000000001" customHeight="1">
      <c r="G154" s="32"/>
    </row>
    <row r="155" spans="2:14" s="27" customFormat="1" ht="20.100000000000001" customHeight="1">
      <c r="J155" s="32"/>
    </row>
    <row r="156" spans="2:14" s="27" customFormat="1" ht="51" customHeight="1" thickBot="1">
      <c r="B156" s="155" t="s">
        <v>2</v>
      </c>
      <c r="C156" s="155" t="s">
        <v>3</v>
      </c>
      <c r="D156" s="155" t="s">
        <v>6</v>
      </c>
      <c r="E156" s="155" t="s">
        <v>7</v>
      </c>
      <c r="F156" s="155" t="e">
        <f>"Billed Quantity ("&amp;C152&amp;")"</f>
        <v>#N/A</v>
      </c>
      <c r="G156" s="155" t="s">
        <v>8</v>
      </c>
      <c r="H156" s="155" t="s">
        <v>226</v>
      </c>
      <c r="I156" s="155" t="s">
        <v>223</v>
      </c>
      <c r="J156" s="155" t="s">
        <v>224</v>
      </c>
      <c r="K156" s="155" t="s">
        <v>289</v>
      </c>
      <c r="L156" s="155" t="s">
        <v>290</v>
      </c>
      <c r="M156" s="155" t="s">
        <v>225</v>
      </c>
    </row>
    <row r="157" spans="2:14" s="27" customFormat="1" ht="20.100000000000001" customHeight="1">
      <c r="B157" s="200"/>
      <c r="C157" s="201"/>
      <c r="D157" s="202"/>
      <c r="E157" s="202"/>
      <c r="F157" s="203"/>
      <c r="G157" s="187" t="str">
        <f t="shared" ref="G157:G216" si="17">IF(ISBLANK(D157),"",E157-D157+1)</f>
        <v/>
      </c>
      <c r="H157" s="186" t="e">
        <f>$C$153</f>
        <v>#N/A</v>
      </c>
      <c r="I157" s="187">
        <f t="shared" ref="I157:I216" si="18">IF(F157&gt;0,F157*H157*IF(OR(D157&gt;$H$9,E157&lt;$H$8), 0, IF(D157&lt;$H$8,E157-$H$8,IF($H$9&lt;E157,E157-$H$9,G157)))/G157,0)</f>
        <v>0</v>
      </c>
      <c r="J157" s="187">
        <f t="shared" ref="J157:J216" si="19">IF(F157&gt;0,F157*H157*IF(OR(D157&gt;$I$9,E157&lt;$I$8), 0, IF(D157&lt;$I$8,E157-$I$8,IF($I$9&lt;E157,E157-$I$9,G157)))/G157,0)</f>
        <v>0</v>
      </c>
      <c r="K157" s="187">
        <f t="shared" ref="K157:K216" si="20">IF(F157&gt;0,F157*H157*IF(OR(D157&gt;$J$9,E157&lt;$J$8), 0, IF(D157&lt;$J$8,E157-$J$8,IF($J$9&lt;E157,E157-$J$9,G157)))/G157,0)</f>
        <v>0</v>
      </c>
      <c r="L157" s="187">
        <f>IF(F157&gt;0,F157*H157*IF(OR(D157&gt;$K$9,E157&lt;$K$8), 0, IF(D157&lt;$K$8,E157-$K$8,IF($K$9&lt;E157,E157-$K$9,G157)))/G157,0)</f>
        <v>0</v>
      </c>
      <c r="M157" s="187">
        <f>IF(F157&gt;0,F157*H157*IF(OR(D157&gt;$L$9,E157&lt;$L$8), 0, IF(D157&lt;$L$8,E157-$L$8,IF($L$9&lt;E157,E157-$L$9,G157)))/G157,0)</f>
        <v>0</v>
      </c>
    </row>
    <row r="158" spans="2:14" s="27" customFormat="1" ht="20.100000000000001" customHeight="1">
      <c r="B158" s="204"/>
      <c r="C158" s="205"/>
      <c r="D158" s="206"/>
      <c r="E158" s="206"/>
      <c r="F158" s="207"/>
      <c r="G158" s="187" t="str">
        <f t="shared" si="17"/>
        <v/>
      </c>
      <c r="H158" s="186" t="e">
        <f t="shared" ref="H158:H216" si="21">$C$153</f>
        <v>#N/A</v>
      </c>
      <c r="I158" s="187">
        <f t="shared" si="18"/>
        <v>0</v>
      </c>
      <c r="J158" s="187">
        <f t="shared" si="19"/>
        <v>0</v>
      </c>
      <c r="K158" s="187">
        <f t="shared" si="20"/>
        <v>0</v>
      </c>
      <c r="L158" s="187">
        <f t="shared" ref="L158:L216" si="22">IF(F158&gt;0,F158*H158*IF(OR(D158&gt;$K$9,E158&lt;$K$8), 0, IF(D158&lt;$K$8,E158-$K$8,IF($K$9&lt;E158,E158-$K$9,G158)))/G158,0)</f>
        <v>0</v>
      </c>
      <c r="M158" s="187">
        <f t="shared" ref="M158:M216" si="23">IF(F158&gt;0,F158*H158*IF(OR(D158&gt;$L$9,E158&lt;$L$8), 0, IF(D158&lt;$L$8,E158-$L$8,IF($L$9&lt;E158,E158-$L$9,G158)))/G158,0)</f>
        <v>0</v>
      </c>
    </row>
    <row r="159" spans="2:14" s="27" customFormat="1" ht="20.100000000000001" customHeight="1">
      <c r="B159" s="204"/>
      <c r="C159" s="205"/>
      <c r="D159" s="206"/>
      <c r="E159" s="206"/>
      <c r="F159" s="207"/>
      <c r="G159" s="187" t="str">
        <f t="shared" si="17"/>
        <v/>
      </c>
      <c r="H159" s="186" t="e">
        <f t="shared" si="21"/>
        <v>#N/A</v>
      </c>
      <c r="I159" s="187">
        <f t="shared" si="18"/>
        <v>0</v>
      </c>
      <c r="J159" s="187">
        <f t="shared" si="19"/>
        <v>0</v>
      </c>
      <c r="K159" s="187">
        <f t="shared" si="20"/>
        <v>0</v>
      </c>
      <c r="L159" s="187">
        <f t="shared" si="22"/>
        <v>0</v>
      </c>
      <c r="M159" s="187">
        <f t="shared" si="23"/>
        <v>0</v>
      </c>
    </row>
    <row r="160" spans="2:14" s="27" customFormat="1" ht="20.100000000000001" customHeight="1">
      <c r="B160" s="204"/>
      <c r="C160" s="205"/>
      <c r="D160" s="206"/>
      <c r="E160" s="206"/>
      <c r="F160" s="207"/>
      <c r="G160" s="187" t="str">
        <f t="shared" si="17"/>
        <v/>
      </c>
      <c r="H160" s="186" t="e">
        <f t="shared" si="21"/>
        <v>#N/A</v>
      </c>
      <c r="I160" s="187">
        <f t="shared" si="18"/>
        <v>0</v>
      </c>
      <c r="J160" s="187">
        <f t="shared" si="19"/>
        <v>0</v>
      </c>
      <c r="K160" s="187">
        <f t="shared" si="20"/>
        <v>0</v>
      </c>
      <c r="L160" s="187">
        <f t="shared" si="22"/>
        <v>0</v>
      </c>
      <c r="M160" s="187">
        <f t="shared" si="23"/>
        <v>0</v>
      </c>
    </row>
    <row r="161" spans="2:13" s="27" customFormat="1" ht="20.100000000000001" customHeight="1">
      <c r="B161" s="204"/>
      <c r="C161" s="205"/>
      <c r="D161" s="206"/>
      <c r="E161" s="206"/>
      <c r="F161" s="207"/>
      <c r="G161" s="187" t="str">
        <f t="shared" si="17"/>
        <v/>
      </c>
      <c r="H161" s="186" t="e">
        <f t="shared" si="21"/>
        <v>#N/A</v>
      </c>
      <c r="I161" s="187">
        <f t="shared" si="18"/>
        <v>0</v>
      </c>
      <c r="J161" s="187">
        <f t="shared" si="19"/>
        <v>0</v>
      </c>
      <c r="K161" s="187">
        <f t="shared" si="20"/>
        <v>0</v>
      </c>
      <c r="L161" s="187">
        <f t="shared" si="22"/>
        <v>0</v>
      </c>
      <c r="M161" s="187">
        <f t="shared" si="23"/>
        <v>0</v>
      </c>
    </row>
    <row r="162" spans="2:13" s="27" customFormat="1" ht="20.100000000000001" customHeight="1">
      <c r="B162" s="204"/>
      <c r="C162" s="205"/>
      <c r="D162" s="206"/>
      <c r="E162" s="206"/>
      <c r="F162" s="207"/>
      <c r="G162" s="187" t="str">
        <f t="shared" si="17"/>
        <v/>
      </c>
      <c r="H162" s="186" t="e">
        <f t="shared" si="21"/>
        <v>#N/A</v>
      </c>
      <c r="I162" s="187">
        <f t="shared" si="18"/>
        <v>0</v>
      </c>
      <c r="J162" s="187">
        <f t="shared" si="19"/>
        <v>0</v>
      </c>
      <c r="K162" s="187">
        <f t="shared" si="20"/>
        <v>0</v>
      </c>
      <c r="L162" s="187">
        <f t="shared" si="22"/>
        <v>0</v>
      </c>
      <c r="M162" s="187">
        <f t="shared" si="23"/>
        <v>0</v>
      </c>
    </row>
    <row r="163" spans="2:13" s="27" customFormat="1" ht="20.100000000000001" customHeight="1">
      <c r="B163" s="204"/>
      <c r="C163" s="205"/>
      <c r="D163" s="206"/>
      <c r="E163" s="206"/>
      <c r="F163" s="207"/>
      <c r="G163" s="187" t="str">
        <f t="shared" si="17"/>
        <v/>
      </c>
      <c r="H163" s="186" t="e">
        <f t="shared" si="21"/>
        <v>#N/A</v>
      </c>
      <c r="I163" s="187">
        <f t="shared" si="18"/>
        <v>0</v>
      </c>
      <c r="J163" s="187">
        <f t="shared" si="19"/>
        <v>0</v>
      </c>
      <c r="K163" s="187">
        <f t="shared" si="20"/>
        <v>0</v>
      </c>
      <c r="L163" s="187">
        <f t="shared" si="22"/>
        <v>0</v>
      </c>
      <c r="M163" s="187">
        <f t="shared" si="23"/>
        <v>0</v>
      </c>
    </row>
    <row r="164" spans="2:13" s="27" customFormat="1" ht="20.100000000000001" customHeight="1">
      <c r="B164" s="204"/>
      <c r="C164" s="205"/>
      <c r="D164" s="206"/>
      <c r="E164" s="206"/>
      <c r="F164" s="207"/>
      <c r="G164" s="187" t="str">
        <f t="shared" si="17"/>
        <v/>
      </c>
      <c r="H164" s="186" t="e">
        <f t="shared" si="21"/>
        <v>#N/A</v>
      </c>
      <c r="I164" s="187">
        <f t="shared" si="18"/>
        <v>0</v>
      </c>
      <c r="J164" s="187">
        <f t="shared" si="19"/>
        <v>0</v>
      </c>
      <c r="K164" s="187">
        <f t="shared" si="20"/>
        <v>0</v>
      </c>
      <c r="L164" s="187">
        <f t="shared" si="22"/>
        <v>0</v>
      </c>
      <c r="M164" s="187">
        <f t="shared" si="23"/>
        <v>0</v>
      </c>
    </row>
    <row r="165" spans="2:13" s="27" customFormat="1" ht="20.100000000000001" customHeight="1">
      <c r="B165" s="204"/>
      <c r="C165" s="205"/>
      <c r="D165" s="206"/>
      <c r="E165" s="206"/>
      <c r="F165" s="207"/>
      <c r="G165" s="187" t="str">
        <f t="shared" si="17"/>
        <v/>
      </c>
      <c r="H165" s="186" t="e">
        <f t="shared" si="21"/>
        <v>#N/A</v>
      </c>
      <c r="I165" s="187">
        <f t="shared" si="18"/>
        <v>0</v>
      </c>
      <c r="J165" s="187">
        <f t="shared" si="19"/>
        <v>0</v>
      </c>
      <c r="K165" s="187">
        <f t="shared" si="20"/>
        <v>0</v>
      </c>
      <c r="L165" s="187">
        <f t="shared" si="22"/>
        <v>0</v>
      </c>
      <c r="M165" s="187">
        <f t="shared" si="23"/>
        <v>0</v>
      </c>
    </row>
    <row r="166" spans="2:13" s="27" customFormat="1" ht="20.100000000000001" customHeight="1">
      <c r="B166" s="204"/>
      <c r="C166" s="205"/>
      <c r="D166" s="206"/>
      <c r="E166" s="206"/>
      <c r="F166" s="207"/>
      <c r="G166" s="187" t="str">
        <f t="shared" si="17"/>
        <v/>
      </c>
      <c r="H166" s="186" t="e">
        <f t="shared" si="21"/>
        <v>#N/A</v>
      </c>
      <c r="I166" s="187">
        <f t="shared" si="18"/>
        <v>0</v>
      </c>
      <c r="J166" s="187">
        <f t="shared" si="19"/>
        <v>0</v>
      </c>
      <c r="K166" s="187">
        <f t="shared" si="20"/>
        <v>0</v>
      </c>
      <c r="L166" s="187">
        <f t="shared" si="22"/>
        <v>0</v>
      </c>
      <c r="M166" s="187">
        <f t="shared" si="23"/>
        <v>0</v>
      </c>
    </row>
    <row r="167" spans="2:13" s="27" customFormat="1" ht="20.100000000000001" customHeight="1">
      <c r="B167" s="204"/>
      <c r="C167" s="205"/>
      <c r="D167" s="206"/>
      <c r="E167" s="206"/>
      <c r="F167" s="207"/>
      <c r="G167" s="187" t="str">
        <f t="shared" si="17"/>
        <v/>
      </c>
      <c r="H167" s="186" t="e">
        <f t="shared" si="21"/>
        <v>#N/A</v>
      </c>
      <c r="I167" s="187">
        <f t="shared" si="18"/>
        <v>0</v>
      </c>
      <c r="J167" s="187">
        <f t="shared" si="19"/>
        <v>0</v>
      </c>
      <c r="K167" s="187">
        <f t="shared" si="20"/>
        <v>0</v>
      </c>
      <c r="L167" s="187">
        <f t="shared" si="22"/>
        <v>0</v>
      </c>
      <c r="M167" s="187">
        <f t="shared" si="23"/>
        <v>0</v>
      </c>
    </row>
    <row r="168" spans="2:13" s="27" customFormat="1" ht="20.100000000000001" customHeight="1">
      <c r="B168" s="204"/>
      <c r="C168" s="205"/>
      <c r="D168" s="206"/>
      <c r="E168" s="206"/>
      <c r="F168" s="207"/>
      <c r="G168" s="187" t="str">
        <f t="shared" si="17"/>
        <v/>
      </c>
      <c r="H168" s="186" t="e">
        <f t="shared" si="21"/>
        <v>#N/A</v>
      </c>
      <c r="I168" s="187">
        <f t="shared" si="18"/>
        <v>0</v>
      </c>
      <c r="J168" s="187">
        <f t="shared" si="19"/>
        <v>0</v>
      </c>
      <c r="K168" s="187">
        <f t="shared" si="20"/>
        <v>0</v>
      </c>
      <c r="L168" s="187">
        <f t="shared" si="22"/>
        <v>0</v>
      </c>
      <c r="M168" s="187">
        <f t="shared" si="23"/>
        <v>0</v>
      </c>
    </row>
    <row r="169" spans="2:13" s="27" customFormat="1" ht="20.100000000000001" customHeight="1">
      <c r="B169" s="204"/>
      <c r="C169" s="205"/>
      <c r="D169" s="206"/>
      <c r="E169" s="206"/>
      <c r="F169" s="207"/>
      <c r="G169" s="187" t="str">
        <f t="shared" si="17"/>
        <v/>
      </c>
      <c r="H169" s="186" t="e">
        <f t="shared" si="21"/>
        <v>#N/A</v>
      </c>
      <c r="I169" s="187">
        <f t="shared" si="18"/>
        <v>0</v>
      </c>
      <c r="J169" s="187">
        <f t="shared" si="19"/>
        <v>0</v>
      </c>
      <c r="K169" s="187">
        <f t="shared" si="20"/>
        <v>0</v>
      </c>
      <c r="L169" s="187">
        <f t="shared" si="22"/>
        <v>0</v>
      </c>
      <c r="M169" s="187">
        <f t="shared" si="23"/>
        <v>0</v>
      </c>
    </row>
    <row r="170" spans="2:13" s="27" customFormat="1" ht="20.100000000000001" customHeight="1">
      <c r="B170" s="204"/>
      <c r="C170" s="205"/>
      <c r="D170" s="206"/>
      <c r="E170" s="206"/>
      <c r="F170" s="207"/>
      <c r="G170" s="187" t="str">
        <f t="shared" si="17"/>
        <v/>
      </c>
      <c r="H170" s="186" t="e">
        <f t="shared" si="21"/>
        <v>#N/A</v>
      </c>
      <c r="I170" s="187">
        <f t="shared" si="18"/>
        <v>0</v>
      </c>
      <c r="J170" s="187">
        <f t="shared" si="19"/>
        <v>0</v>
      </c>
      <c r="K170" s="187">
        <f t="shared" si="20"/>
        <v>0</v>
      </c>
      <c r="L170" s="187">
        <f t="shared" si="22"/>
        <v>0</v>
      </c>
      <c r="M170" s="187">
        <f t="shared" si="23"/>
        <v>0</v>
      </c>
    </row>
    <row r="171" spans="2:13" s="27" customFormat="1" ht="20.100000000000001" customHeight="1">
      <c r="B171" s="204"/>
      <c r="C171" s="205"/>
      <c r="D171" s="206"/>
      <c r="E171" s="206"/>
      <c r="F171" s="207"/>
      <c r="G171" s="187" t="str">
        <f t="shared" si="17"/>
        <v/>
      </c>
      <c r="H171" s="186" t="e">
        <f t="shared" si="21"/>
        <v>#N/A</v>
      </c>
      <c r="I171" s="187">
        <f t="shared" si="18"/>
        <v>0</v>
      </c>
      <c r="J171" s="187">
        <f t="shared" si="19"/>
        <v>0</v>
      </c>
      <c r="K171" s="187">
        <f t="shared" si="20"/>
        <v>0</v>
      </c>
      <c r="L171" s="187">
        <f t="shared" si="22"/>
        <v>0</v>
      </c>
      <c r="M171" s="187">
        <f t="shared" si="23"/>
        <v>0</v>
      </c>
    </row>
    <row r="172" spans="2:13" s="27" customFormat="1" ht="20.100000000000001" customHeight="1">
      <c r="B172" s="204"/>
      <c r="C172" s="205"/>
      <c r="D172" s="206"/>
      <c r="E172" s="206"/>
      <c r="F172" s="207"/>
      <c r="G172" s="187" t="str">
        <f t="shared" si="17"/>
        <v/>
      </c>
      <c r="H172" s="186" t="e">
        <f t="shared" si="21"/>
        <v>#N/A</v>
      </c>
      <c r="I172" s="187">
        <f t="shared" si="18"/>
        <v>0</v>
      </c>
      <c r="J172" s="187">
        <f t="shared" si="19"/>
        <v>0</v>
      </c>
      <c r="K172" s="187">
        <f t="shared" si="20"/>
        <v>0</v>
      </c>
      <c r="L172" s="187">
        <f t="shared" si="22"/>
        <v>0</v>
      </c>
      <c r="M172" s="187">
        <f t="shared" si="23"/>
        <v>0</v>
      </c>
    </row>
    <row r="173" spans="2:13" s="27" customFormat="1" ht="20.100000000000001" customHeight="1">
      <c r="B173" s="204"/>
      <c r="C173" s="205"/>
      <c r="D173" s="206"/>
      <c r="E173" s="206"/>
      <c r="F173" s="207"/>
      <c r="G173" s="187" t="str">
        <f t="shared" si="17"/>
        <v/>
      </c>
      <c r="H173" s="186" t="e">
        <f t="shared" si="21"/>
        <v>#N/A</v>
      </c>
      <c r="I173" s="187">
        <f t="shared" si="18"/>
        <v>0</v>
      </c>
      <c r="J173" s="187">
        <f t="shared" si="19"/>
        <v>0</v>
      </c>
      <c r="K173" s="187">
        <f t="shared" si="20"/>
        <v>0</v>
      </c>
      <c r="L173" s="187">
        <f t="shared" si="22"/>
        <v>0</v>
      </c>
      <c r="M173" s="187">
        <f t="shared" si="23"/>
        <v>0</v>
      </c>
    </row>
    <row r="174" spans="2:13" s="27" customFormat="1" ht="20.100000000000001" customHeight="1">
      <c r="B174" s="204"/>
      <c r="C174" s="205"/>
      <c r="D174" s="206"/>
      <c r="E174" s="206"/>
      <c r="F174" s="207"/>
      <c r="G174" s="187" t="str">
        <f t="shared" si="17"/>
        <v/>
      </c>
      <c r="H174" s="186" t="e">
        <f t="shared" si="21"/>
        <v>#N/A</v>
      </c>
      <c r="I174" s="187">
        <f t="shared" si="18"/>
        <v>0</v>
      </c>
      <c r="J174" s="187">
        <f t="shared" si="19"/>
        <v>0</v>
      </c>
      <c r="K174" s="187">
        <f t="shared" si="20"/>
        <v>0</v>
      </c>
      <c r="L174" s="187">
        <f t="shared" si="22"/>
        <v>0</v>
      </c>
      <c r="M174" s="187">
        <f t="shared" si="23"/>
        <v>0</v>
      </c>
    </row>
    <row r="175" spans="2:13" s="27" customFormat="1" ht="20.100000000000001" customHeight="1">
      <c r="B175" s="204"/>
      <c r="C175" s="205"/>
      <c r="D175" s="206"/>
      <c r="E175" s="206"/>
      <c r="F175" s="207"/>
      <c r="G175" s="187" t="str">
        <f t="shared" si="17"/>
        <v/>
      </c>
      <c r="H175" s="186" t="e">
        <f t="shared" si="21"/>
        <v>#N/A</v>
      </c>
      <c r="I175" s="187">
        <f t="shared" si="18"/>
        <v>0</v>
      </c>
      <c r="J175" s="187">
        <f t="shared" si="19"/>
        <v>0</v>
      </c>
      <c r="K175" s="187">
        <f t="shared" si="20"/>
        <v>0</v>
      </c>
      <c r="L175" s="187">
        <f t="shared" si="22"/>
        <v>0</v>
      </c>
      <c r="M175" s="187">
        <f t="shared" si="23"/>
        <v>0</v>
      </c>
    </row>
    <row r="176" spans="2:13" s="27" customFormat="1" ht="20.100000000000001" customHeight="1">
      <c r="B176" s="204"/>
      <c r="C176" s="205"/>
      <c r="D176" s="206"/>
      <c r="E176" s="206"/>
      <c r="F176" s="207"/>
      <c r="G176" s="187" t="str">
        <f t="shared" si="17"/>
        <v/>
      </c>
      <c r="H176" s="186" t="e">
        <f t="shared" si="21"/>
        <v>#N/A</v>
      </c>
      <c r="I176" s="187">
        <f t="shared" si="18"/>
        <v>0</v>
      </c>
      <c r="J176" s="187">
        <f t="shared" si="19"/>
        <v>0</v>
      </c>
      <c r="K176" s="187">
        <f t="shared" si="20"/>
        <v>0</v>
      </c>
      <c r="L176" s="187">
        <f t="shared" si="22"/>
        <v>0</v>
      </c>
      <c r="M176" s="187">
        <f t="shared" si="23"/>
        <v>0</v>
      </c>
    </row>
    <row r="177" spans="2:13" s="27" customFormat="1" ht="20.100000000000001" customHeight="1">
      <c r="B177" s="204"/>
      <c r="C177" s="205"/>
      <c r="D177" s="206"/>
      <c r="E177" s="206"/>
      <c r="F177" s="207"/>
      <c r="G177" s="187" t="str">
        <f t="shared" si="17"/>
        <v/>
      </c>
      <c r="H177" s="186" t="e">
        <f t="shared" si="21"/>
        <v>#N/A</v>
      </c>
      <c r="I177" s="187">
        <f t="shared" si="18"/>
        <v>0</v>
      </c>
      <c r="J177" s="187">
        <f t="shared" si="19"/>
        <v>0</v>
      </c>
      <c r="K177" s="187">
        <f t="shared" si="20"/>
        <v>0</v>
      </c>
      <c r="L177" s="187">
        <f t="shared" si="22"/>
        <v>0</v>
      </c>
      <c r="M177" s="187">
        <f t="shared" si="23"/>
        <v>0</v>
      </c>
    </row>
    <row r="178" spans="2:13" s="27" customFormat="1" ht="20.100000000000001" customHeight="1">
      <c r="B178" s="204"/>
      <c r="C178" s="205"/>
      <c r="D178" s="206"/>
      <c r="E178" s="206"/>
      <c r="F178" s="207"/>
      <c r="G178" s="187" t="str">
        <f t="shared" si="17"/>
        <v/>
      </c>
      <c r="H178" s="186" t="e">
        <f t="shared" si="21"/>
        <v>#N/A</v>
      </c>
      <c r="I178" s="187">
        <f t="shared" si="18"/>
        <v>0</v>
      </c>
      <c r="J178" s="187">
        <f t="shared" si="19"/>
        <v>0</v>
      </c>
      <c r="K178" s="187">
        <f t="shared" si="20"/>
        <v>0</v>
      </c>
      <c r="L178" s="187">
        <f t="shared" si="22"/>
        <v>0</v>
      </c>
      <c r="M178" s="187">
        <f t="shared" si="23"/>
        <v>0</v>
      </c>
    </row>
    <row r="179" spans="2:13" s="27" customFormat="1" ht="20.100000000000001" customHeight="1">
      <c r="B179" s="204"/>
      <c r="C179" s="205"/>
      <c r="D179" s="206"/>
      <c r="E179" s="206"/>
      <c r="F179" s="207"/>
      <c r="G179" s="187" t="str">
        <f t="shared" si="17"/>
        <v/>
      </c>
      <c r="H179" s="186" t="e">
        <f t="shared" si="21"/>
        <v>#N/A</v>
      </c>
      <c r="I179" s="187">
        <f t="shared" si="18"/>
        <v>0</v>
      </c>
      <c r="J179" s="187">
        <f t="shared" si="19"/>
        <v>0</v>
      </c>
      <c r="K179" s="187">
        <f t="shared" si="20"/>
        <v>0</v>
      </c>
      <c r="L179" s="187">
        <f t="shared" si="22"/>
        <v>0</v>
      </c>
      <c r="M179" s="187">
        <f t="shared" si="23"/>
        <v>0</v>
      </c>
    </row>
    <row r="180" spans="2:13" s="27" customFormat="1" ht="20.100000000000001" customHeight="1">
      <c r="B180" s="204"/>
      <c r="C180" s="205"/>
      <c r="D180" s="206"/>
      <c r="E180" s="206"/>
      <c r="F180" s="207"/>
      <c r="G180" s="187" t="str">
        <f t="shared" si="17"/>
        <v/>
      </c>
      <c r="H180" s="186" t="e">
        <f t="shared" si="21"/>
        <v>#N/A</v>
      </c>
      <c r="I180" s="187">
        <f t="shared" si="18"/>
        <v>0</v>
      </c>
      <c r="J180" s="187">
        <f t="shared" si="19"/>
        <v>0</v>
      </c>
      <c r="K180" s="187">
        <f t="shared" si="20"/>
        <v>0</v>
      </c>
      <c r="L180" s="187">
        <f t="shared" si="22"/>
        <v>0</v>
      </c>
      <c r="M180" s="187">
        <f t="shared" si="23"/>
        <v>0</v>
      </c>
    </row>
    <row r="181" spans="2:13" s="27" customFormat="1" ht="20.100000000000001" customHeight="1">
      <c r="B181" s="204"/>
      <c r="C181" s="205"/>
      <c r="D181" s="206"/>
      <c r="E181" s="206"/>
      <c r="F181" s="207"/>
      <c r="G181" s="187" t="str">
        <f t="shared" si="17"/>
        <v/>
      </c>
      <c r="H181" s="186" t="e">
        <f t="shared" si="21"/>
        <v>#N/A</v>
      </c>
      <c r="I181" s="187">
        <f t="shared" si="18"/>
        <v>0</v>
      </c>
      <c r="J181" s="187">
        <f t="shared" si="19"/>
        <v>0</v>
      </c>
      <c r="K181" s="187">
        <f t="shared" si="20"/>
        <v>0</v>
      </c>
      <c r="L181" s="187">
        <f t="shared" si="22"/>
        <v>0</v>
      </c>
      <c r="M181" s="187">
        <f t="shared" si="23"/>
        <v>0</v>
      </c>
    </row>
    <row r="182" spans="2:13" s="27" customFormat="1" ht="20.100000000000001" customHeight="1">
      <c r="B182" s="204"/>
      <c r="C182" s="205"/>
      <c r="D182" s="206"/>
      <c r="E182" s="206"/>
      <c r="F182" s="207"/>
      <c r="G182" s="187" t="str">
        <f t="shared" si="17"/>
        <v/>
      </c>
      <c r="H182" s="186" t="e">
        <f t="shared" si="21"/>
        <v>#N/A</v>
      </c>
      <c r="I182" s="187">
        <f t="shared" si="18"/>
        <v>0</v>
      </c>
      <c r="J182" s="187">
        <f t="shared" si="19"/>
        <v>0</v>
      </c>
      <c r="K182" s="187">
        <f t="shared" si="20"/>
        <v>0</v>
      </c>
      <c r="L182" s="187">
        <f t="shared" si="22"/>
        <v>0</v>
      </c>
      <c r="M182" s="187">
        <f t="shared" si="23"/>
        <v>0</v>
      </c>
    </row>
    <row r="183" spans="2:13" s="27" customFormat="1" ht="20.100000000000001" customHeight="1">
      <c r="B183" s="204"/>
      <c r="C183" s="205"/>
      <c r="D183" s="206"/>
      <c r="E183" s="206"/>
      <c r="F183" s="207"/>
      <c r="G183" s="187" t="str">
        <f t="shared" si="17"/>
        <v/>
      </c>
      <c r="H183" s="186" t="e">
        <f t="shared" si="21"/>
        <v>#N/A</v>
      </c>
      <c r="I183" s="187">
        <f t="shared" si="18"/>
        <v>0</v>
      </c>
      <c r="J183" s="187">
        <f t="shared" si="19"/>
        <v>0</v>
      </c>
      <c r="K183" s="187">
        <f t="shared" si="20"/>
        <v>0</v>
      </c>
      <c r="L183" s="187">
        <f t="shared" si="22"/>
        <v>0</v>
      </c>
      <c r="M183" s="187">
        <f t="shared" si="23"/>
        <v>0</v>
      </c>
    </row>
    <row r="184" spans="2:13" s="27" customFormat="1" ht="20.100000000000001" customHeight="1">
      <c r="B184" s="204"/>
      <c r="C184" s="205"/>
      <c r="D184" s="206"/>
      <c r="E184" s="206"/>
      <c r="F184" s="207"/>
      <c r="G184" s="187" t="str">
        <f t="shared" si="17"/>
        <v/>
      </c>
      <c r="H184" s="186" t="e">
        <f t="shared" si="21"/>
        <v>#N/A</v>
      </c>
      <c r="I184" s="187">
        <f t="shared" si="18"/>
        <v>0</v>
      </c>
      <c r="J184" s="187">
        <f t="shared" si="19"/>
        <v>0</v>
      </c>
      <c r="K184" s="187">
        <f t="shared" si="20"/>
        <v>0</v>
      </c>
      <c r="L184" s="187">
        <f t="shared" si="22"/>
        <v>0</v>
      </c>
      <c r="M184" s="187">
        <f t="shared" si="23"/>
        <v>0</v>
      </c>
    </row>
    <row r="185" spans="2:13" s="27" customFormat="1" ht="20.100000000000001" customHeight="1">
      <c r="B185" s="204"/>
      <c r="C185" s="205"/>
      <c r="D185" s="206"/>
      <c r="E185" s="206"/>
      <c r="F185" s="207"/>
      <c r="G185" s="187" t="str">
        <f t="shared" si="17"/>
        <v/>
      </c>
      <c r="H185" s="186" t="e">
        <f t="shared" si="21"/>
        <v>#N/A</v>
      </c>
      <c r="I185" s="187">
        <f t="shared" si="18"/>
        <v>0</v>
      </c>
      <c r="J185" s="187">
        <f t="shared" si="19"/>
        <v>0</v>
      </c>
      <c r="K185" s="187">
        <f t="shared" si="20"/>
        <v>0</v>
      </c>
      <c r="L185" s="187">
        <f t="shared" si="22"/>
        <v>0</v>
      </c>
      <c r="M185" s="187">
        <f t="shared" si="23"/>
        <v>0</v>
      </c>
    </row>
    <row r="186" spans="2:13" s="27" customFormat="1" ht="20.100000000000001" customHeight="1">
      <c r="B186" s="204"/>
      <c r="C186" s="205"/>
      <c r="D186" s="206"/>
      <c r="E186" s="206"/>
      <c r="F186" s="207"/>
      <c r="G186" s="187" t="str">
        <f t="shared" si="17"/>
        <v/>
      </c>
      <c r="H186" s="186" t="e">
        <f t="shared" si="21"/>
        <v>#N/A</v>
      </c>
      <c r="I186" s="187">
        <f t="shared" si="18"/>
        <v>0</v>
      </c>
      <c r="J186" s="187">
        <f t="shared" si="19"/>
        <v>0</v>
      </c>
      <c r="K186" s="187">
        <f t="shared" si="20"/>
        <v>0</v>
      </c>
      <c r="L186" s="187">
        <f t="shared" si="22"/>
        <v>0</v>
      </c>
      <c r="M186" s="187">
        <f t="shared" si="23"/>
        <v>0</v>
      </c>
    </row>
    <row r="187" spans="2:13" s="27" customFormat="1" ht="20.100000000000001" customHeight="1">
      <c r="B187" s="204"/>
      <c r="C187" s="205"/>
      <c r="D187" s="206"/>
      <c r="E187" s="206"/>
      <c r="F187" s="207"/>
      <c r="G187" s="187" t="str">
        <f t="shared" si="17"/>
        <v/>
      </c>
      <c r="H187" s="186" t="e">
        <f t="shared" si="21"/>
        <v>#N/A</v>
      </c>
      <c r="I187" s="187">
        <f t="shared" si="18"/>
        <v>0</v>
      </c>
      <c r="J187" s="187">
        <f t="shared" si="19"/>
        <v>0</v>
      </c>
      <c r="K187" s="187">
        <f t="shared" si="20"/>
        <v>0</v>
      </c>
      <c r="L187" s="187">
        <f t="shared" si="22"/>
        <v>0</v>
      </c>
      <c r="M187" s="187">
        <f t="shared" si="23"/>
        <v>0</v>
      </c>
    </row>
    <row r="188" spans="2:13" s="27" customFormat="1" ht="20.100000000000001" customHeight="1">
      <c r="B188" s="204"/>
      <c r="C188" s="205"/>
      <c r="D188" s="206"/>
      <c r="E188" s="206"/>
      <c r="F188" s="207"/>
      <c r="G188" s="187" t="str">
        <f t="shared" si="17"/>
        <v/>
      </c>
      <c r="H188" s="186" t="e">
        <f t="shared" si="21"/>
        <v>#N/A</v>
      </c>
      <c r="I188" s="187">
        <f t="shared" si="18"/>
        <v>0</v>
      </c>
      <c r="J188" s="187">
        <f t="shared" si="19"/>
        <v>0</v>
      </c>
      <c r="K188" s="187">
        <f t="shared" si="20"/>
        <v>0</v>
      </c>
      <c r="L188" s="187">
        <f t="shared" si="22"/>
        <v>0</v>
      </c>
      <c r="M188" s="187">
        <f t="shared" si="23"/>
        <v>0</v>
      </c>
    </row>
    <row r="189" spans="2:13" s="27" customFormat="1" ht="20.100000000000001" customHeight="1">
      <c r="B189" s="204"/>
      <c r="C189" s="205"/>
      <c r="D189" s="206"/>
      <c r="E189" s="206"/>
      <c r="F189" s="207"/>
      <c r="G189" s="187" t="str">
        <f t="shared" si="17"/>
        <v/>
      </c>
      <c r="H189" s="186" t="e">
        <f t="shared" si="21"/>
        <v>#N/A</v>
      </c>
      <c r="I189" s="187">
        <f t="shared" si="18"/>
        <v>0</v>
      </c>
      <c r="J189" s="187">
        <f t="shared" si="19"/>
        <v>0</v>
      </c>
      <c r="K189" s="187">
        <f t="shared" si="20"/>
        <v>0</v>
      </c>
      <c r="L189" s="187">
        <f t="shared" si="22"/>
        <v>0</v>
      </c>
      <c r="M189" s="187">
        <f t="shared" si="23"/>
        <v>0</v>
      </c>
    </row>
    <row r="190" spans="2:13" s="27" customFormat="1" ht="20.100000000000001" customHeight="1">
      <c r="B190" s="204"/>
      <c r="C190" s="205"/>
      <c r="D190" s="206"/>
      <c r="E190" s="206"/>
      <c r="F190" s="207"/>
      <c r="G190" s="187" t="str">
        <f t="shared" si="17"/>
        <v/>
      </c>
      <c r="H190" s="186" t="e">
        <f t="shared" si="21"/>
        <v>#N/A</v>
      </c>
      <c r="I190" s="187">
        <f t="shared" si="18"/>
        <v>0</v>
      </c>
      <c r="J190" s="187">
        <f t="shared" si="19"/>
        <v>0</v>
      </c>
      <c r="K190" s="187">
        <f t="shared" si="20"/>
        <v>0</v>
      </c>
      <c r="L190" s="187">
        <f t="shared" si="22"/>
        <v>0</v>
      </c>
      <c r="M190" s="187">
        <f t="shared" si="23"/>
        <v>0</v>
      </c>
    </row>
    <row r="191" spans="2:13" s="27" customFormat="1" ht="20.100000000000001" customHeight="1">
      <c r="B191" s="204"/>
      <c r="C191" s="205"/>
      <c r="D191" s="206"/>
      <c r="E191" s="206"/>
      <c r="F191" s="207"/>
      <c r="G191" s="187" t="str">
        <f t="shared" si="17"/>
        <v/>
      </c>
      <c r="H191" s="186" t="e">
        <f t="shared" si="21"/>
        <v>#N/A</v>
      </c>
      <c r="I191" s="187">
        <f t="shared" si="18"/>
        <v>0</v>
      </c>
      <c r="J191" s="187">
        <f t="shared" si="19"/>
        <v>0</v>
      </c>
      <c r="K191" s="187">
        <f t="shared" si="20"/>
        <v>0</v>
      </c>
      <c r="L191" s="187">
        <f t="shared" si="22"/>
        <v>0</v>
      </c>
      <c r="M191" s="187">
        <f t="shared" si="23"/>
        <v>0</v>
      </c>
    </row>
    <row r="192" spans="2:13" s="27" customFormat="1" ht="20.100000000000001" customHeight="1">
      <c r="B192" s="204"/>
      <c r="C192" s="205"/>
      <c r="D192" s="206"/>
      <c r="E192" s="206"/>
      <c r="F192" s="207"/>
      <c r="G192" s="187" t="str">
        <f t="shared" si="17"/>
        <v/>
      </c>
      <c r="H192" s="186" t="e">
        <f t="shared" si="21"/>
        <v>#N/A</v>
      </c>
      <c r="I192" s="187">
        <f t="shared" si="18"/>
        <v>0</v>
      </c>
      <c r="J192" s="187">
        <f t="shared" si="19"/>
        <v>0</v>
      </c>
      <c r="K192" s="187">
        <f t="shared" si="20"/>
        <v>0</v>
      </c>
      <c r="L192" s="187">
        <f t="shared" si="22"/>
        <v>0</v>
      </c>
      <c r="M192" s="187">
        <f t="shared" si="23"/>
        <v>0</v>
      </c>
    </row>
    <row r="193" spans="2:13" s="27" customFormat="1" ht="20.100000000000001" customHeight="1">
      <c r="B193" s="204"/>
      <c r="C193" s="205"/>
      <c r="D193" s="206"/>
      <c r="E193" s="206"/>
      <c r="F193" s="207"/>
      <c r="G193" s="187" t="str">
        <f t="shared" si="17"/>
        <v/>
      </c>
      <c r="H193" s="186" t="e">
        <f t="shared" si="21"/>
        <v>#N/A</v>
      </c>
      <c r="I193" s="187">
        <f t="shared" si="18"/>
        <v>0</v>
      </c>
      <c r="J193" s="187">
        <f t="shared" si="19"/>
        <v>0</v>
      </c>
      <c r="K193" s="187">
        <f t="shared" si="20"/>
        <v>0</v>
      </c>
      <c r="L193" s="187">
        <f t="shared" si="22"/>
        <v>0</v>
      </c>
      <c r="M193" s="187">
        <f t="shared" si="23"/>
        <v>0</v>
      </c>
    </row>
    <row r="194" spans="2:13" s="27" customFormat="1" ht="20.100000000000001" customHeight="1">
      <c r="B194" s="204"/>
      <c r="C194" s="205"/>
      <c r="D194" s="206"/>
      <c r="E194" s="206"/>
      <c r="F194" s="207"/>
      <c r="G194" s="187" t="str">
        <f t="shared" si="17"/>
        <v/>
      </c>
      <c r="H194" s="186" t="e">
        <f t="shared" si="21"/>
        <v>#N/A</v>
      </c>
      <c r="I194" s="187">
        <f t="shared" si="18"/>
        <v>0</v>
      </c>
      <c r="J194" s="187">
        <f t="shared" si="19"/>
        <v>0</v>
      </c>
      <c r="K194" s="187">
        <f t="shared" si="20"/>
        <v>0</v>
      </c>
      <c r="L194" s="187">
        <f t="shared" si="22"/>
        <v>0</v>
      </c>
      <c r="M194" s="187">
        <f t="shared" si="23"/>
        <v>0</v>
      </c>
    </row>
    <row r="195" spans="2:13" s="27" customFormat="1" ht="20.100000000000001" customHeight="1">
      <c r="B195" s="204"/>
      <c r="C195" s="205"/>
      <c r="D195" s="206"/>
      <c r="E195" s="206"/>
      <c r="F195" s="207"/>
      <c r="G195" s="187" t="str">
        <f t="shared" si="17"/>
        <v/>
      </c>
      <c r="H195" s="186" t="e">
        <f t="shared" si="21"/>
        <v>#N/A</v>
      </c>
      <c r="I195" s="187">
        <f t="shared" si="18"/>
        <v>0</v>
      </c>
      <c r="J195" s="187">
        <f t="shared" si="19"/>
        <v>0</v>
      </c>
      <c r="K195" s="187">
        <f t="shared" si="20"/>
        <v>0</v>
      </c>
      <c r="L195" s="187">
        <f t="shared" si="22"/>
        <v>0</v>
      </c>
      <c r="M195" s="187">
        <f t="shared" si="23"/>
        <v>0</v>
      </c>
    </row>
    <row r="196" spans="2:13" s="27" customFormat="1" ht="20.100000000000001" customHeight="1">
      <c r="B196" s="204"/>
      <c r="C196" s="205"/>
      <c r="D196" s="206"/>
      <c r="E196" s="206"/>
      <c r="F196" s="207"/>
      <c r="G196" s="187" t="str">
        <f t="shared" si="17"/>
        <v/>
      </c>
      <c r="H196" s="186" t="e">
        <f t="shared" si="21"/>
        <v>#N/A</v>
      </c>
      <c r="I196" s="187">
        <f t="shared" si="18"/>
        <v>0</v>
      </c>
      <c r="J196" s="187">
        <f t="shared" si="19"/>
        <v>0</v>
      </c>
      <c r="K196" s="187">
        <f t="shared" si="20"/>
        <v>0</v>
      </c>
      <c r="L196" s="187">
        <f t="shared" si="22"/>
        <v>0</v>
      </c>
      <c r="M196" s="187">
        <f t="shared" si="23"/>
        <v>0</v>
      </c>
    </row>
    <row r="197" spans="2:13" s="27" customFormat="1" ht="20.100000000000001" customHeight="1">
      <c r="B197" s="204"/>
      <c r="C197" s="205"/>
      <c r="D197" s="206"/>
      <c r="E197" s="206"/>
      <c r="F197" s="207"/>
      <c r="G197" s="187" t="str">
        <f t="shared" si="17"/>
        <v/>
      </c>
      <c r="H197" s="186" t="e">
        <f t="shared" si="21"/>
        <v>#N/A</v>
      </c>
      <c r="I197" s="187">
        <f t="shared" si="18"/>
        <v>0</v>
      </c>
      <c r="J197" s="187">
        <f t="shared" si="19"/>
        <v>0</v>
      </c>
      <c r="K197" s="187">
        <f t="shared" si="20"/>
        <v>0</v>
      </c>
      <c r="L197" s="187">
        <f t="shared" si="22"/>
        <v>0</v>
      </c>
      <c r="M197" s="187">
        <f t="shared" si="23"/>
        <v>0</v>
      </c>
    </row>
    <row r="198" spans="2:13" s="27" customFormat="1" ht="20.100000000000001" customHeight="1">
      <c r="B198" s="204"/>
      <c r="C198" s="205"/>
      <c r="D198" s="206"/>
      <c r="E198" s="206"/>
      <c r="F198" s="207"/>
      <c r="G198" s="187" t="str">
        <f t="shared" si="17"/>
        <v/>
      </c>
      <c r="H198" s="186" t="e">
        <f t="shared" si="21"/>
        <v>#N/A</v>
      </c>
      <c r="I198" s="187">
        <f t="shared" si="18"/>
        <v>0</v>
      </c>
      <c r="J198" s="187">
        <f t="shared" si="19"/>
        <v>0</v>
      </c>
      <c r="K198" s="187">
        <f t="shared" si="20"/>
        <v>0</v>
      </c>
      <c r="L198" s="187">
        <f t="shared" si="22"/>
        <v>0</v>
      </c>
      <c r="M198" s="187">
        <f t="shared" si="23"/>
        <v>0</v>
      </c>
    </row>
    <row r="199" spans="2:13" s="27" customFormat="1" ht="20.100000000000001" customHeight="1">
      <c r="B199" s="204"/>
      <c r="C199" s="205"/>
      <c r="D199" s="206"/>
      <c r="E199" s="206"/>
      <c r="F199" s="207"/>
      <c r="G199" s="187" t="str">
        <f t="shared" si="17"/>
        <v/>
      </c>
      <c r="H199" s="186" t="e">
        <f t="shared" si="21"/>
        <v>#N/A</v>
      </c>
      <c r="I199" s="187">
        <f t="shared" si="18"/>
        <v>0</v>
      </c>
      <c r="J199" s="187">
        <f t="shared" si="19"/>
        <v>0</v>
      </c>
      <c r="K199" s="187">
        <f t="shared" si="20"/>
        <v>0</v>
      </c>
      <c r="L199" s="187">
        <f t="shared" si="22"/>
        <v>0</v>
      </c>
      <c r="M199" s="187">
        <f t="shared" si="23"/>
        <v>0</v>
      </c>
    </row>
    <row r="200" spans="2:13" s="27" customFormat="1" ht="20.100000000000001" customHeight="1">
      <c r="B200" s="204"/>
      <c r="C200" s="205"/>
      <c r="D200" s="206"/>
      <c r="E200" s="206"/>
      <c r="F200" s="207"/>
      <c r="G200" s="187" t="str">
        <f t="shared" si="17"/>
        <v/>
      </c>
      <c r="H200" s="186" t="e">
        <f t="shared" si="21"/>
        <v>#N/A</v>
      </c>
      <c r="I200" s="187">
        <f t="shared" si="18"/>
        <v>0</v>
      </c>
      <c r="J200" s="187">
        <f t="shared" si="19"/>
        <v>0</v>
      </c>
      <c r="K200" s="187">
        <f t="shared" si="20"/>
        <v>0</v>
      </c>
      <c r="L200" s="187">
        <f t="shared" si="22"/>
        <v>0</v>
      </c>
      <c r="M200" s="187">
        <f t="shared" si="23"/>
        <v>0</v>
      </c>
    </row>
    <row r="201" spans="2:13" s="27" customFormat="1" ht="20.100000000000001" customHeight="1">
      <c r="B201" s="204"/>
      <c r="C201" s="205"/>
      <c r="D201" s="206"/>
      <c r="E201" s="206"/>
      <c r="F201" s="207"/>
      <c r="G201" s="187" t="str">
        <f t="shared" si="17"/>
        <v/>
      </c>
      <c r="H201" s="186" t="e">
        <f t="shared" si="21"/>
        <v>#N/A</v>
      </c>
      <c r="I201" s="187">
        <f t="shared" si="18"/>
        <v>0</v>
      </c>
      <c r="J201" s="187">
        <f t="shared" si="19"/>
        <v>0</v>
      </c>
      <c r="K201" s="187">
        <f t="shared" si="20"/>
        <v>0</v>
      </c>
      <c r="L201" s="187">
        <f t="shared" si="22"/>
        <v>0</v>
      </c>
      <c r="M201" s="187">
        <f t="shared" si="23"/>
        <v>0</v>
      </c>
    </row>
    <row r="202" spans="2:13" s="27" customFormat="1" ht="20.100000000000001" customHeight="1">
      <c r="B202" s="204"/>
      <c r="C202" s="205"/>
      <c r="D202" s="206"/>
      <c r="E202" s="206"/>
      <c r="F202" s="207"/>
      <c r="G202" s="187" t="str">
        <f t="shared" si="17"/>
        <v/>
      </c>
      <c r="H202" s="186" t="e">
        <f t="shared" si="21"/>
        <v>#N/A</v>
      </c>
      <c r="I202" s="187">
        <f t="shared" si="18"/>
        <v>0</v>
      </c>
      <c r="J202" s="187">
        <f t="shared" si="19"/>
        <v>0</v>
      </c>
      <c r="K202" s="187">
        <f t="shared" si="20"/>
        <v>0</v>
      </c>
      <c r="L202" s="187">
        <f t="shared" si="22"/>
        <v>0</v>
      </c>
      <c r="M202" s="187">
        <f t="shared" si="23"/>
        <v>0</v>
      </c>
    </row>
    <row r="203" spans="2:13" s="27" customFormat="1" ht="20.100000000000001" customHeight="1">
      <c r="B203" s="204"/>
      <c r="C203" s="205"/>
      <c r="D203" s="206"/>
      <c r="E203" s="206"/>
      <c r="F203" s="207"/>
      <c r="G203" s="187" t="str">
        <f t="shared" si="17"/>
        <v/>
      </c>
      <c r="H203" s="186" t="e">
        <f t="shared" si="21"/>
        <v>#N/A</v>
      </c>
      <c r="I203" s="187">
        <f t="shared" si="18"/>
        <v>0</v>
      </c>
      <c r="J203" s="187">
        <f t="shared" si="19"/>
        <v>0</v>
      </c>
      <c r="K203" s="187">
        <f t="shared" si="20"/>
        <v>0</v>
      </c>
      <c r="L203" s="187">
        <f t="shared" si="22"/>
        <v>0</v>
      </c>
      <c r="M203" s="187">
        <f t="shared" si="23"/>
        <v>0</v>
      </c>
    </row>
    <row r="204" spans="2:13" s="27" customFormat="1" ht="20.100000000000001" customHeight="1">
      <c r="B204" s="204"/>
      <c r="C204" s="205"/>
      <c r="D204" s="206"/>
      <c r="E204" s="206"/>
      <c r="F204" s="207"/>
      <c r="G204" s="187" t="str">
        <f t="shared" si="17"/>
        <v/>
      </c>
      <c r="H204" s="186" t="e">
        <f t="shared" si="21"/>
        <v>#N/A</v>
      </c>
      <c r="I204" s="187">
        <f t="shared" si="18"/>
        <v>0</v>
      </c>
      <c r="J204" s="187">
        <f t="shared" si="19"/>
        <v>0</v>
      </c>
      <c r="K204" s="187">
        <f t="shared" si="20"/>
        <v>0</v>
      </c>
      <c r="L204" s="187">
        <f t="shared" si="22"/>
        <v>0</v>
      </c>
      <c r="M204" s="187">
        <f t="shared" si="23"/>
        <v>0</v>
      </c>
    </row>
    <row r="205" spans="2:13" s="27" customFormat="1" ht="20.100000000000001" customHeight="1">
      <c r="B205" s="204"/>
      <c r="C205" s="205"/>
      <c r="D205" s="206"/>
      <c r="E205" s="206"/>
      <c r="F205" s="207"/>
      <c r="G205" s="187" t="str">
        <f t="shared" si="17"/>
        <v/>
      </c>
      <c r="H205" s="186" t="e">
        <f t="shared" si="21"/>
        <v>#N/A</v>
      </c>
      <c r="I205" s="187">
        <f t="shared" si="18"/>
        <v>0</v>
      </c>
      <c r="J205" s="187">
        <f t="shared" si="19"/>
        <v>0</v>
      </c>
      <c r="K205" s="187">
        <f t="shared" si="20"/>
        <v>0</v>
      </c>
      <c r="L205" s="187">
        <f t="shared" si="22"/>
        <v>0</v>
      </c>
      <c r="M205" s="187">
        <f t="shared" si="23"/>
        <v>0</v>
      </c>
    </row>
    <row r="206" spans="2:13" s="27" customFormat="1" ht="20.100000000000001" customHeight="1">
      <c r="B206" s="204"/>
      <c r="C206" s="205"/>
      <c r="D206" s="206"/>
      <c r="E206" s="206"/>
      <c r="F206" s="207"/>
      <c r="G206" s="187" t="str">
        <f t="shared" si="17"/>
        <v/>
      </c>
      <c r="H206" s="186" t="e">
        <f t="shared" si="21"/>
        <v>#N/A</v>
      </c>
      <c r="I206" s="187">
        <f t="shared" si="18"/>
        <v>0</v>
      </c>
      <c r="J206" s="187">
        <f t="shared" si="19"/>
        <v>0</v>
      </c>
      <c r="K206" s="187">
        <f t="shared" si="20"/>
        <v>0</v>
      </c>
      <c r="L206" s="187">
        <f t="shared" si="22"/>
        <v>0</v>
      </c>
      <c r="M206" s="187">
        <f t="shared" si="23"/>
        <v>0</v>
      </c>
    </row>
    <row r="207" spans="2:13" s="27" customFormat="1" ht="20.100000000000001" customHeight="1">
      <c r="B207" s="204"/>
      <c r="C207" s="205"/>
      <c r="D207" s="206"/>
      <c r="E207" s="206"/>
      <c r="F207" s="207"/>
      <c r="G207" s="187" t="str">
        <f t="shared" si="17"/>
        <v/>
      </c>
      <c r="H207" s="186" t="e">
        <f t="shared" si="21"/>
        <v>#N/A</v>
      </c>
      <c r="I207" s="187">
        <f t="shared" si="18"/>
        <v>0</v>
      </c>
      <c r="J207" s="187">
        <f t="shared" si="19"/>
        <v>0</v>
      </c>
      <c r="K207" s="187">
        <f t="shared" si="20"/>
        <v>0</v>
      </c>
      <c r="L207" s="187">
        <f t="shared" si="22"/>
        <v>0</v>
      </c>
      <c r="M207" s="187">
        <f t="shared" si="23"/>
        <v>0</v>
      </c>
    </row>
    <row r="208" spans="2:13" s="27" customFormat="1" ht="20.100000000000001" customHeight="1">
      <c r="B208" s="204"/>
      <c r="C208" s="205"/>
      <c r="D208" s="206"/>
      <c r="E208" s="206"/>
      <c r="F208" s="207"/>
      <c r="G208" s="187" t="str">
        <f t="shared" si="17"/>
        <v/>
      </c>
      <c r="H208" s="186" t="e">
        <f t="shared" si="21"/>
        <v>#N/A</v>
      </c>
      <c r="I208" s="187">
        <f t="shared" si="18"/>
        <v>0</v>
      </c>
      <c r="J208" s="187">
        <f t="shared" si="19"/>
        <v>0</v>
      </c>
      <c r="K208" s="187">
        <f t="shared" si="20"/>
        <v>0</v>
      </c>
      <c r="L208" s="187">
        <f t="shared" si="22"/>
        <v>0</v>
      </c>
      <c r="M208" s="187">
        <f t="shared" si="23"/>
        <v>0</v>
      </c>
    </row>
    <row r="209" spans="2:14" s="27" customFormat="1" ht="20.100000000000001" customHeight="1">
      <c r="B209" s="204"/>
      <c r="C209" s="205"/>
      <c r="D209" s="206"/>
      <c r="E209" s="206"/>
      <c r="F209" s="207"/>
      <c r="G209" s="187" t="str">
        <f t="shared" si="17"/>
        <v/>
      </c>
      <c r="H209" s="186" t="e">
        <f t="shared" si="21"/>
        <v>#N/A</v>
      </c>
      <c r="I209" s="187">
        <f t="shared" si="18"/>
        <v>0</v>
      </c>
      <c r="J209" s="187">
        <f t="shared" si="19"/>
        <v>0</v>
      </c>
      <c r="K209" s="187">
        <f t="shared" si="20"/>
        <v>0</v>
      </c>
      <c r="L209" s="187">
        <f t="shared" si="22"/>
        <v>0</v>
      </c>
      <c r="M209" s="187">
        <f t="shared" si="23"/>
        <v>0</v>
      </c>
    </row>
    <row r="210" spans="2:14" s="27" customFormat="1" ht="20.100000000000001" customHeight="1">
      <c r="B210" s="204"/>
      <c r="C210" s="205"/>
      <c r="D210" s="206"/>
      <c r="E210" s="206"/>
      <c r="F210" s="207"/>
      <c r="G210" s="187" t="str">
        <f t="shared" si="17"/>
        <v/>
      </c>
      <c r="H210" s="186" t="e">
        <f t="shared" si="21"/>
        <v>#N/A</v>
      </c>
      <c r="I210" s="187">
        <f t="shared" si="18"/>
        <v>0</v>
      </c>
      <c r="J210" s="187">
        <f t="shared" si="19"/>
        <v>0</v>
      </c>
      <c r="K210" s="187">
        <f t="shared" si="20"/>
        <v>0</v>
      </c>
      <c r="L210" s="187">
        <f t="shared" si="22"/>
        <v>0</v>
      </c>
      <c r="M210" s="187">
        <f t="shared" si="23"/>
        <v>0</v>
      </c>
    </row>
    <row r="211" spans="2:14" s="27" customFormat="1" ht="20.100000000000001" customHeight="1">
      <c r="B211" s="204"/>
      <c r="C211" s="205"/>
      <c r="D211" s="206"/>
      <c r="E211" s="206"/>
      <c r="F211" s="207"/>
      <c r="G211" s="187" t="str">
        <f t="shared" si="17"/>
        <v/>
      </c>
      <c r="H211" s="186" t="e">
        <f t="shared" si="21"/>
        <v>#N/A</v>
      </c>
      <c r="I211" s="187">
        <f t="shared" si="18"/>
        <v>0</v>
      </c>
      <c r="J211" s="187">
        <f t="shared" si="19"/>
        <v>0</v>
      </c>
      <c r="K211" s="187">
        <f t="shared" si="20"/>
        <v>0</v>
      </c>
      <c r="L211" s="187">
        <f t="shared" si="22"/>
        <v>0</v>
      </c>
      <c r="M211" s="187">
        <f t="shared" si="23"/>
        <v>0</v>
      </c>
    </row>
    <row r="212" spans="2:14" s="27" customFormat="1" ht="20.100000000000001" customHeight="1">
      <c r="B212" s="204"/>
      <c r="C212" s="205"/>
      <c r="D212" s="206"/>
      <c r="E212" s="206"/>
      <c r="F212" s="207"/>
      <c r="G212" s="187" t="str">
        <f t="shared" si="17"/>
        <v/>
      </c>
      <c r="H212" s="186" t="e">
        <f t="shared" si="21"/>
        <v>#N/A</v>
      </c>
      <c r="I212" s="187">
        <f t="shared" si="18"/>
        <v>0</v>
      </c>
      <c r="J212" s="187">
        <f t="shared" si="19"/>
        <v>0</v>
      </c>
      <c r="K212" s="187">
        <f t="shared" si="20"/>
        <v>0</v>
      </c>
      <c r="L212" s="187">
        <f t="shared" si="22"/>
        <v>0</v>
      </c>
      <c r="M212" s="187">
        <f t="shared" si="23"/>
        <v>0</v>
      </c>
    </row>
    <row r="213" spans="2:14" s="27" customFormat="1" ht="20.100000000000001" customHeight="1">
      <c r="B213" s="204"/>
      <c r="C213" s="205"/>
      <c r="D213" s="206"/>
      <c r="E213" s="206"/>
      <c r="F213" s="207"/>
      <c r="G213" s="187" t="str">
        <f t="shared" si="17"/>
        <v/>
      </c>
      <c r="H213" s="186" t="e">
        <f t="shared" si="21"/>
        <v>#N/A</v>
      </c>
      <c r="I213" s="187">
        <f t="shared" si="18"/>
        <v>0</v>
      </c>
      <c r="J213" s="187">
        <f t="shared" si="19"/>
        <v>0</v>
      </c>
      <c r="K213" s="187">
        <f t="shared" si="20"/>
        <v>0</v>
      </c>
      <c r="L213" s="187">
        <f t="shared" si="22"/>
        <v>0</v>
      </c>
      <c r="M213" s="187">
        <f t="shared" si="23"/>
        <v>0</v>
      </c>
    </row>
    <row r="214" spans="2:14" s="27" customFormat="1" ht="20.100000000000001" customHeight="1">
      <c r="B214" s="204"/>
      <c r="C214" s="205"/>
      <c r="D214" s="206"/>
      <c r="E214" s="206"/>
      <c r="F214" s="207"/>
      <c r="G214" s="187" t="str">
        <f t="shared" si="17"/>
        <v/>
      </c>
      <c r="H214" s="186" t="e">
        <f t="shared" si="21"/>
        <v>#N/A</v>
      </c>
      <c r="I214" s="187">
        <f t="shared" si="18"/>
        <v>0</v>
      </c>
      <c r="J214" s="187">
        <f t="shared" si="19"/>
        <v>0</v>
      </c>
      <c r="K214" s="187">
        <f t="shared" si="20"/>
        <v>0</v>
      </c>
      <c r="L214" s="187">
        <f t="shared" si="22"/>
        <v>0</v>
      </c>
      <c r="M214" s="187">
        <f t="shared" si="23"/>
        <v>0</v>
      </c>
    </row>
    <row r="215" spans="2:14" s="27" customFormat="1" ht="20.100000000000001" customHeight="1">
      <c r="B215" s="204"/>
      <c r="C215" s="205"/>
      <c r="D215" s="206"/>
      <c r="E215" s="206"/>
      <c r="F215" s="207"/>
      <c r="G215" s="187" t="str">
        <f t="shared" si="17"/>
        <v/>
      </c>
      <c r="H215" s="186" t="e">
        <f t="shared" si="21"/>
        <v>#N/A</v>
      </c>
      <c r="I215" s="187">
        <f t="shared" si="18"/>
        <v>0</v>
      </c>
      <c r="J215" s="187">
        <f t="shared" si="19"/>
        <v>0</v>
      </c>
      <c r="K215" s="187">
        <f t="shared" si="20"/>
        <v>0</v>
      </c>
      <c r="L215" s="187">
        <f t="shared" si="22"/>
        <v>0</v>
      </c>
      <c r="M215" s="187">
        <f t="shared" si="23"/>
        <v>0</v>
      </c>
    </row>
    <row r="216" spans="2:14" s="27" customFormat="1" ht="20.100000000000001" customHeight="1">
      <c r="B216" s="212"/>
      <c r="C216" s="213"/>
      <c r="D216" s="214"/>
      <c r="E216" s="214"/>
      <c r="F216" s="215"/>
      <c r="G216" s="187" t="str">
        <f t="shared" si="17"/>
        <v/>
      </c>
      <c r="H216" s="186" t="e">
        <f t="shared" si="21"/>
        <v>#N/A</v>
      </c>
      <c r="I216" s="187">
        <f t="shared" si="18"/>
        <v>0</v>
      </c>
      <c r="J216" s="187">
        <f t="shared" si="19"/>
        <v>0</v>
      </c>
      <c r="K216" s="187">
        <f t="shared" si="20"/>
        <v>0</v>
      </c>
      <c r="L216" s="187">
        <f t="shared" si="22"/>
        <v>0</v>
      </c>
      <c r="M216" s="187">
        <f t="shared" si="23"/>
        <v>0</v>
      </c>
    </row>
    <row r="217" spans="2:14" s="27" customFormat="1" ht="20.100000000000001" customHeight="1">
      <c r="D217" s="48"/>
      <c r="E217" s="48"/>
      <c r="F217" s="49"/>
    </row>
    <row r="218" spans="2:14" ht="20.100000000000001" customHeight="1">
      <c r="B218" s="20" t="s">
        <v>228</v>
      </c>
      <c r="C218" s="20"/>
      <c r="D218" s="20"/>
      <c r="E218" s="20"/>
      <c r="F218" s="20"/>
      <c r="G218" s="20"/>
      <c r="H218" s="20"/>
      <c r="I218" s="20"/>
      <c r="J218" s="20"/>
      <c r="K218" s="20"/>
      <c r="L218" s="20"/>
      <c r="M218" s="20"/>
      <c r="N218" s="20"/>
    </row>
    <row r="219" spans="2:14" s="27" customFormat="1" ht="20.100000000000001" customHeight="1" thickBot="1">
      <c r="J219" s="32"/>
    </row>
    <row r="220" spans="2:14" s="27" customFormat="1" ht="20.100000000000001" customHeight="1">
      <c r="B220" s="155" t="s">
        <v>105</v>
      </c>
      <c r="C220" s="188" t="s">
        <v>280</v>
      </c>
      <c r="E220" s="155" t="s">
        <v>11</v>
      </c>
      <c r="F220" s="279"/>
      <c r="G220" s="280"/>
      <c r="H220" s="280"/>
      <c r="I220" s="281"/>
      <c r="J220" s="32"/>
    </row>
    <row r="221" spans="2:14" s="27" customFormat="1" ht="20.100000000000001" customHeight="1">
      <c r="B221" s="155" t="s">
        <v>222</v>
      </c>
      <c r="C221" s="188" t="str">
        <f>IF(C220="Electricity",VLOOKUP($C$12,'NGER Emission Factors'!$A$23:$J$34,2,FALSE),IF(C220="GreenPower",VLOOKUP(C220,'NGER Emission Factors'!$A$23:$J$35,2,FALSE),VLOOKUP(C220,'NGER Emission Factors'!$A$5:$J$18,2,FALSE)))</f>
        <v>n/a</v>
      </c>
      <c r="E221" s="316" t="s">
        <v>4</v>
      </c>
      <c r="F221" s="318"/>
      <c r="G221" s="319"/>
      <c r="H221" s="319"/>
      <c r="I221" s="320"/>
      <c r="J221" s="32"/>
    </row>
    <row r="222" spans="2:14" s="27" customFormat="1" ht="39.950000000000003" customHeight="1" thickBot="1">
      <c r="B222" s="155" t="s">
        <v>221</v>
      </c>
      <c r="C222" s="188">
        <f>IF(C220="Electricity",VLOOKUP($C$12,'NGER Emission Factors'!$A$23:$J$34,10,FALSE),IF(C220="GreenPower",VLOOKUP(C220,'NGER Emission Factors'!$A$23:$J$35,10,FALSE),VLOOKUP(C220,'NGER Emission Factors'!$A$5:$J$18,10,FALSE)))</f>
        <v>0</v>
      </c>
      <c r="D222" s="47"/>
      <c r="E222" s="317"/>
      <c r="F222" s="282"/>
      <c r="G222" s="283"/>
      <c r="H222" s="283"/>
      <c r="I222" s="284"/>
      <c r="J222" s="32"/>
    </row>
    <row r="223" spans="2:14" s="27" customFormat="1" ht="20.100000000000001" customHeight="1">
      <c r="B223" s="155" t="s">
        <v>220</v>
      </c>
      <c r="C223" s="188" t="str">
        <f>IF(C220="Electricity",VLOOKUP($C$12,'NGER Emission Factors'!$A$23:$J$34,5,FALSE),IF(C220="GreenPower",VLOOKUP(C220,'NGER Emission Factors'!$A$23:$J$35,5,FALSE),VLOOKUP(C220,'NGER Emission Factors'!$A$5:$J$18,5,FALSE)))</f>
        <v>kWh</v>
      </c>
      <c r="J223" s="32"/>
    </row>
    <row r="224" spans="2:14" s="27" customFormat="1" ht="20.100000000000001" customHeight="1">
      <c r="B224" s="155" t="s">
        <v>226</v>
      </c>
      <c r="C224" s="188">
        <f>IF(C220="Electricity",VLOOKUP($C$12,'NGER Emission Factors'!$A$23:$J$34,6,FALSE),IF(C220="GreenPower",VLOOKUP(C220,'NGER Emission Factors'!$A$23:$J$35,6,FALSE),VLOOKUP(C220,'NGER Emission Factors'!$A$5:$J$18,6,FALSE)))</f>
        <v>3.5999999999999999E-3</v>
      </c>
      <c r="E224" s="27" t="s">
        <v>13</v>
      </c>
      <c r="J224" s="32"/>
    </row>
    <row r="225" spans="2:13" s="27" customFormat="1" ht="20.100000000000001" customHeight="1">
      <c r="G225" s="32"/>
    </row>
    <row r="226" spans="2:13" s="27" customFormat="1" ht="20.100000000000001" customHeight="1">
      <c r="J226" s="32"/>
    </row>
    <row r="227" spans="2:13" s="27" customFormat="1" ht="51.75" customHeight="1" thickBot="1">
      <c r="B227" s="155" t="s">
        <v>2</v>
      </c>
      <c r="C227" s="155" t="s">
        <v>3</v>
      </c>
      <c r="D227" s="155" t="s">
        <v>6</v>
      </c>
      <c r="E227" s="155" t="s">
        <v>7</v>
      </c>
      <c r="F227" s="155" t="str">
        <f>"Billed Quantity ("&amp;C223&amp;")"</f>
        <v>Billed Quantity (kWh)</v>
      </c>
      <c r="G227" s="155" t="s">
        <v>8</v>
      </c>
      <c r="H227" s="155" t="s">
        <v>226</v>
      </c>
      <c r="I227" s="155" t="s">
        <v>223</v>
      </c>
      <c r="J227" s="155" t="s">
        <v>224</v>
      </c>
      <c r="K227" s="155" t="s">
        <v>289</v>
      </c>
      <c r="L227" s="155" t="s">
        <v>290</v>
      </c>
      <c r="M227" s="155" t="s">
        <v>225</v>
      </c>
    </row>
    <row r="228" spans="2:13" s="27" customFormat="1" ht="20.100000000000001" customHeight="1">
      <c r="B228" s="200"/>
      <c r="C228" s="201"/>
      <c r="D228" s="202"/>
      <c r="E228" s="202"/>
      <c r="F228" s="203"/>
      <c r="G228" s="187"/>
      <c r="H228" s="186">
        <f>$C$224</f>
        <v>3.5999999999999999E-3</v>
      </c>
      <c r="I228" s="187">
        <f t="shared" ref="I228:I287" si="24">IF(F228&gt;0,F228*H228*IF(OR(D228&gt;$H$9,E228&lt;$H$8), 0, IF(D228&lt;$H$8,E228-$H$8,IF($H$9&lt;E228,E228-$H$9,G228)))/G228,0)</f>
        <v>0</v>
      </c>
      <c r="J228" s="187">
        <f t="shared" ref="J228:J287" si="25">IF(F228&gt;0,F228*H228*IF(OR(D228&gt;$I$9,E228&lt;$I$8), 0, IF(D228&lt;$I$8,E228-$I$8,IF($I$9&lt;E228,E228-$I$9,G228)))/G228,0)</f>
        <v>0</v>
      </c>
      <c r="K228" s="187">
        <f t="shared" ref="K228:K287" si="26">IF(F228&gt;0,F228*H228*IF(OR(D228&gt;$J$9,E228&lt;$J$8), 0, IF(D228&lt;$J$8,E228-$J$8,IF($J$9&lt;E228,E228-$J$9,G228)))/G228,0)</f>
        <v>0</v>
      </c>
      <c r="L228" s="187">
        <f>IF(F228&gt;0,F228*H228*IF(OR(D228&gt;$K$9,E228&lt;$K$8), 0, IF(D228&lt;$K$8,E228-$K$8,IF($K$9&lt;E228,E228-$K$9,G228)))/G228,0)</f>
        <v>0</v>
      </c>
      <c r="M228" s="187">
        <f>IF(F228&gt;0,F228*H228*IF(OR(D228&gt;$L$9,E228&lt;$L$8), 0, IF(D228&lt;$L$8,E228-$L$8,IF($L$9&lt;E228,E228-$L$9,G228)))/G228,0)</f>
        <v>0</v>
      </c>
    </row>
    <row r="229" spans="2:13" s="27" customFormat="1" ht="20.100000000000001" customHeight="1">
      <c r="B229" s="204"/>
      <c r="C229" s="205"/>
      <c r="D229" s="206"/>
      <c r="E229" s="206"/>
      <c r="F229" s="207"/>
      <c r="G229" s="187"/>
      <c r="H229" s="186">
        <f t="shared" ref="H229:H287" si="27">$C$224</f>
        <v>3.5999999999999999E-3</v>
      </c>
      <c r="I229" s="187">
        <f t="shared" si="24"/>
        <v>0</v>
      </c>
      <c r="J229" s="187">
        <f t="shared" si="25"/>
        <v>0</v>
      </c>
      <c r="K229" s="187">
        <f t="shared" si="26"/>
        <v>0</v>
      </c>
      <c r="L229" s="187">
        <f t="shared" ref="L229:L287" si="28">IF(F229&gt;0,F229*H229*IF(OR(D229&gt;$K$9,E229&lt;$K$8), 0, IF(D229&lt;$K$8,E229-$K$8,IF($K$9&lt;E229,E229-$K$9,G229)))/G229,0)</f>
        <v>0</v>
      </c>
      <c r="M229" s="187">
        <f t="shared" ref="M229:M287" si="29">IF(F229&gt;0,F229*H229*IF(OR(D229&gt;$L$9,E229&lt;$L$8), 0, IF(D229&lt;$L$8,E229-$L$8,IF($L$9&lt;E229,E229-$L$9,G229)))/G229,0)</f>
        <v>0</v>
      </c>
    </row>
    <row r="230" spans="2:13" s="27" customFormat="1" ht="20.100000000000001" customHeight="1">
      <c r="B230" s="204"/>
      <c r="C230" s="205"/>
      <c r="D230" s="206"/>
      <c r="E230" s="206"/>
      <c r="F230" s="207"/>
      <c r="G230" s="187"/>
      <c r="H230" s="186">
        <f t="shared" si="27"/>
        <v>3.5999999999999999E-3</v>
      </c>
      <c r="I230" s="187">
        <f t="shared" si="24"/>
        <v>0</v>
      </c>
      <c r="J230" s="187">
        <f t="shared" si="25"/>
        <v>0</v>
      </c>
      <c r="K230" s="187">
        <f t="shared" si="26"/>
        <v>0</v>
      </c>
      <c r="L230" s="187">
        <f t="shared" si="28"/>
        <v>0</v>
      </c>
      <c r="M230" s="187">
        <f t="shared" si="29"/>
        <v>0</v>
      </c>
    </row>
    <row r="231" spans="2:13" s="27" customFormat="1" ht="20.100000000000001" customHeight="1">
      <c r="B231" s="204"/>
      <c r="C231" s="205"/>
      <c r="D231" s="206"/>
      <c r="E231" s="206"/>
      <c r="F231" s="207"/>
      <c r="G231" s="187"/>
      <c r="H231" s="186">
        <f t="shared" si="27"/>
        <v>3.5999999999999999E-3</v>
      </c>
      <c r="I231" s="187">
        <f t="shared" si="24"/>
        <v>0</v>
      </c>
      <c r="J231" s="187">
        <f t="shared" si="25"/>
        <v>0</v>
      </c>
      <c r="K231" s="187">
        <f t="shared" si="26"/>
        <v>0</v>
      </c>
      <c r="L231" s="187">
        <f t="shared" si="28"/>
        <v>0</v>
      </c>
      <c r="M231" s="187">
        <f t="shared" si="29"/>
        <v>0</v>
      </c>
    </row>
    <row r="232" spans="2:13" s="27" customFormat="1" ht="20.100000000000001" customHeight="1">
      <c r="B232" s="204"/>
      <c r="C232" s="205"/>
      <c r="D232" s="206"/>
      <c r="E232" s="206"/>
      <c r="F232" s="207"/>
      <c r="G232" s="187"/>
      <c r="H232" s="186">
        <f t="shared" si="27"/>
        <v>3.5999999999999999E-3</v>
      </c>
      <c r="I232" s="187">
        <f t="shared" si="24"/>
        <v>0</v>
      </c>
      <c r="J232" s="187">
        <f t="shared" si="25"/>
        <v>0</v>
      </c>
      <c r="K232" s="187">
        <f t="shared" si="26"/>
        <v>0</v>
      </c>
      <c r="L232" s="187">
        <f t="shared" si="28"/>
        <v>0</v>
      </c>
      <c r="M232" s="187">
        <f t="shared" si="29"/>
        <v>0</v>
      </c>
    </row>
    <row r="233" spans="2:13" s="27" customFormat="1" ht="20.100000000000001" customHeight="1">
      <c r="B233" s="204"/>
      <c r="C233" s="205"/>
      <c r="D233" s="206"/>
      <c r="E233" s="206"/>
      <c r="F233" s="207"/>
      <c r="G233" s="187"/>
      <c r="H233" s="186">
        <f t="shared" si="27"/>
        <v>3.5999999999999999E-3</v>
      </c>
      <c r="I233" s="187">
        <f t="shared" si="24"/>
        <v>0</v>
      </c>
      <c r="J233" s="187">
        <f t="shared" si="25"/>
        <v>0</v>
      </c>
      <c r="K233" s="187">
        <f t="shared" si="26"/>
        <v>0</v>
      </c>
      <c r="L233" s="187">
        <f t="shared" si="28"/>
        <v>0</v>
      </c>
      <c r="M233" s="187">
        <f t="shared" si="29"/>
        <v>0</v>
      </c>
    </row>
    <row r="234" spans="2:13" s="27" customFormat="1" ht="20.100000000000001" customHeight="1">
      <c r="B234" s="204"/>
      <c r="C234" s="205"/>
      <c r="D234" s="206"/>
      <c r="E234" s="206"/>
      <c r="F234" s="207"/>
      <c r="G234" s="187"/>
      <c r="H234" s="186">
        <f t="shared" si="27"/>
        <v>3.5999999999999999E-3</v>
      </c>
      <c r="I234" s="187">
        <f t="shared" si="24"/>
        <v>0</v>
      </c>
      <c r="J234" s="187">
        <f t="shared" si="25"/>
        <v>0</v>
      </c>
      <c r="K234" s="187">
        <f t="shared" si="26"/>
        <v>0</v>
      </c>
      <c r="L234" s="187">
        <f t="shared" si="28"/>
        <v>0</v>
      </c>
      <c r="M234" s="187">
        <f t="shared" si="29"/>
        <v>0</v>
      </c>
    </row>
    <row r="235" spans="2:13" s="27" customFormat="1" ht="20.100000000000001" customHeight="1">
      <c r="B235" s="204"/>
      <c r="C235" s="205"/>
      <c r="D235" s="206"/>
      <c r="E235" s="206"/>
      <c r="F235" s="207"/>
      <c r="G235" s="187"/>
      <c r="H235" s="186">
        <f t="shared" si="27"/>
        <v>3.5999999999999999E-3</v>
      </c>
      <c r="I235" s="187">
        <f t="shared" si="24"/>
        <v>0</v>
      </c>
      <c r="J235" s="187">
        <f t="shared" si="25"/>
        <v>0</v>
      </c>
      <c r="K235" s="187">
        <f t="shared" si="26"/>
        <v>0</v>
      </c>
      <c r="L235" s="187">
        <f t="shared" si="28"/>
        <v>0</v>
      </c>
      <c r="M235" s="187">
        <f t="shared" si="29"/>
        <v>0</v>
      </c>
    </row>
    <row r="236" spans="2:13" s="27" customFormat="1" ht="20.100000000000001" customHeight="1">
      <c r="B236" s="204"/>
      <c r="C236" s="205"/>
      <c r="D236" s="206"/>
      <c r="E236" s="206"/>
      <c r="F236" s="207"/>
      <c r="G236" s="187"/>
      <c r="H236" s="186">
        <f t="shared" si="27"/>
        <v>3.5999999999999999E-3</v>
      </c>
      <c r="I236" s="187">
        <f t="shared" si="24"/>
        <v>0</v>
      </c>
      <c r="J236" s="187">
        <f t="shared" si="25"/>
        <v>0</v>
      </c>
      <c r="K236" s="187">
        <f t="shared" si="26"/>
        <v>0</v>
      </c>
      <c r="L236" s="187">
        <f t="shared" si="28"/>
        <v>0</v>
      </c>
      <c r="M236" s="187">
        <f t="shared" si="29"/>
        <v>0</v>
      </c>
    </row>
    <row r="237" spans="2:13" s="27" customFormat="1" ht="20.100000000000001" customHeight="1">
      <c r="B237" s="204"/>
      <c r="C237" s="205"/>
      <c r="D237" s="206"/>
      <c r="E237" s="206"/>
      <c r="F237" s="207"/>
      <c r="G237" s="187"/>
      <c r="H237" s="186">
        <f t="shared" si="27"/>
        <v>3.5999999999999999E-3</v>
      </c>
      <c r="I237" s="187">
        <f t="shared" si="24"/>
        <v>0</v>
      </c>
      <c r="J237" s="187">
        <f t="shared" si="25"/>
        <v>0</v>
      </c>
      <c r="K237" s="187">
        <f t="shared" si="26"/>
        <v>0</v>
      </c>
      <c r="L237" s="187">
        <f t="shared" si="28"/>
        <v>0</v>
      </c>
      <c r="M237" s="187">
        <f t="shared" si="29"/>
        <v>0</v>
      </c>
    </row>
    <row r="238" spans="2:13" s="27" customFormat="1" ht="20.100000000000001" customHeight="1">
      <c r="B238" s="204"/>
      <c r="C238" s="205"/>
      <c r="D238" s="206"/>
      <c r="E238" s="206"/>
      <c r="F238" s="207"/>
      <c r="G238" s="187"/>
      <c r="H238" s="186">
        <f t="shared" si="27"/>
        <v>3.5999999999999999E-3</v>
      </c>
      <c r="I238" s="187">
        <f t="shared" si="24"/>
        <v>0</v>
      </c>
      <c r="J238" s="187">
        <f t="shared" si="25"/>
        <v>0</v>
      </c>
      <c r="K238" s="187">
        <f t="shared" si="26"/>
        <v>0</v>
      </c>
      <c r="L238" s="187">
        <f t="shared" si="28"/>
        <v>0</v>
      </c>
      <c r="M238" s="187">
        <f t="shared" si="29"/>
        <v>0</v>
      </c>
    </row>
    <row r="239" spans="2:13" s="27" customFormat="1" ht="20.100000000000001" customHeight="1">
      <c r="B239" s="204"/>
      <c r="C239" s="205"/>
      <c r="D239" s="206"/>
      <c r="E239" s="206"/>
      <c r="F239" s="207"/>
      <c r="G239" s="187"/>
      <c r="H239" s="186">
        <f t="shared" si="27"/>
        <v>3.5999999999999999E-3</v>
      </c>
      <c r="I239" s="187">
        <f t="shared" si="24"/>
        <v>0</v>
      </c>
      <c r="J239" s="187">
        <f t="shared" si="25"/>
        <v>0</v>
      </c>
      <c r="K239" s="187">
        <f t="shared" si="26"/>
        <v>0</v>
      </c>
      <c r="L239" s="187">
        <f t="shared" si="28"/>
        <v>0</v>
      </c>
      <c r="M239" s="187">
        <f t="shared" si="29"/>
        <v>0</v>
      </c>
    </row>
    <row r="240" spans="2:13" s="27" customFormat="1" ht="20.100000000000001" customHeight="1">
      <c r="B240" s="204"/>
      <c r="C240" s="205"/>
      <c r="D240" s="206"/>
      <c r="E240" s="206"/>
      <c r="F240" s="207"/>
      <c r="G240" s="187"/>
      <c r="H240" s="186">
        <f t="shared" si="27"/>
        <v>3.5999999999999999E-3</v>
      </c>
      <c r="I240" s="187">
        <f t="shared" si="24"/>
        <v>0</v>
      </c>
      <c r="J240" s="187">
        <f t="shared" si="25"/>
        <v>0</v>
      </c>
      <c r="K240" s="187">
        <f t="shared" si="26"/>
        <v>0</v>
      </c>
      <c r="L240" s="187">
        <f t="shared" si="28"/>
        <v>0</v>
      </c>
      <c r="M240" s="187">
        <f t="shared" si="29"/>
        <v>0</v>
      </c>
    </row>
    <row r="241" spans="2:13" s="27" customFormat="1" ht="20.100000000000001" customHeight="1">
      <c r="B241" s="204"/>
      <c r="C241" s="205"/>
      <c r="D241" s="206"/>
      <c r="E241" s="206"/>
      <c r="F241" s="207"/>
      <c r="G241" s="187"/>
      <c r="H241" s="186">
        <f t="shared" si="27"/>
        <v>3.5999999999999999E-3</v>
      </c>
      <c r="I241" s="187">
        <f t="shared" si="24"/>
        <v>0</v>
      </c>
      <c r="J241" s="187">
        <f t="shared" si="25"/>
        <v>0</v>
      </c>
      <c r="K241" s="187">
        <f t="shared" si="26"/>
        <v>0</v>
      </c>
      <c r="L241" s="187">
        <f t="shared" si="28"/>
        <v>0</v>
      </c>
      <c r="M241" s="187">
        <f t="shared" si="29"/>
        <v>0</v>
      </c>
    </row>
    <row r="242" spans="2:13" s="27" customFormat="1" ht="20.100000000000001" customHeight="1">
      <c r="B242" s="204"/>
      <c r="C242" s="205"/>
      <c r="D242" s="206"/>
      <c r="E242" s="206"/>
      <c r="F242" s="207"/>
      <c r="G242" s="187"/>
      <c r="H242" s="186">
        <f t="shared" si="27"/>
        <v>3.5999999999999999E-3</v>
      </c>
      <c r="I242" s="187">
        <f t="shared" si="24"/>
        <v>0</v>
      </c>
      <c r="J242" s="187">
        <f t="shared" si="25"/>
        <v>0</v>
      </c>
      <c r="K242" s="187">
        <f t="shared" si="26"/>
        <v>0</v>
      </c>
      <c r="L242" s="187">
        <f t="shared" si="28"/>
        <v>0</v>
      </c>
      <c r="M242" s="187">
        <f t="shared" si="29"/>
        <v>0</v>
      </c>
    </row>
    <row r="243" spans="2:13" s="27" customFormat="1" ht="20.100000000000001" customHeight="1">
      <c r="B243" s="204"/>
      <c r="C243" s="205"/>
      <c r="D243" s="206"/>
      <c r="E243" s="206"/>
      <c r="F243" s="207"/>
      <c r="G243" s="187"/>
      <c r="H243" s="186">
        <f t="shared" si="27"/>
        <v>3.5999999999999999E-3</v>
      </c>
      <c r="I243" s="187">
        <f t="shared" si="24"/>
        <v>0</v>
      </c>
      <c r="J243" s="187">
        <f t="shared" si="25"/>
        <v>0</v>
      </c>
      <c r="K243" s="187">
        <f t="shared" si="26"/>
        <v>0</v>
      </c>
      <c r="L243" s="187">
        <f t="shared" si="28"/>
        <v>0</v>
      </c>
      <c r="M243" s="187">
        <f t="shared" si="29"/>
        <v>0</v>
      </c>
    </row>
    <row r="244" spans="2:13" s="27" customFormat="1" ht="20.100000000000001" customHeight="1">
      <c r="B244" s="204"/>
      <c r="C244" s="205"/>
      <c r="D244" s="206"/>
      <c r="E244" s="206"/>
      <c r="F244" s="207"/>
      <c r="G244" s="187"/>
      <c r="H244" s="186">
        <f t="shared" si="27"/>
        <v>3.5999999999999999E-3</v>
      </c>
      <c r="I244" s="187">
        <f t="shared" si="24"/>
        <v>0</v>
      </c>
      <c r="J244" s="187">
        <f t="shared" si="25"/>
        <v>0</v>
      </c>
      <c r="K244" s="187">
        <f t="shared" si="26"/>
        <v>0</v>
      </c>
      <c r="L244" s="187">
        <f t="shared" si="28"/>
        <v>0</v>
      </c>
      <c r="M244" s="187">
        <f t="shared" si="29"/>
        <v>0</v>
      </c>
    </row>
    <row r="245" spans="2:13" s="27" customFormat="1" ht="20.100000000000001" customHeight="1">
      <c r="B245" s="204"/>
      <c r="C245" s="205"/>
      <c r="D245" s="206"/>
      <c r="E245" s="206"/>
      <c r="F245" s="207"/>
      <c r="G245" s="187"/>
      <c r="H245" s="186">
        <f t="shared" si="27"/>
        <v>3.5999999999999999E-3</v>
      </c>
      <c r="I245" s="187">
        <f t="shared" si="24"/>
        <v>0</v>
      </c>
      <c r="J245" s="187">
        <f t="shared" si="25"/>
        <v>0</v>
      </c>
      <c r="K245" s="187">
        <f t="shared" si="26"/>
        <v>0</v>
      </c>
      <c r="L245" s="187">
        <f t="shared" si="28"/>
        <v>0</v>
      </c>
      <c r="M245" s="187">
        <f t="shared" si="29"/>
        <v>0</v>
      </c>
    </row>
    <row r="246" spans="2:13" s="27" customFormat="1" ht="20.100000000000001" customHeight="1">
      <c r="B246" s="204"/>
      <c r="C246" s="205"/>
      <c r="D246" s="206"/>
      <c r="E246" s="206"/>
      <c r="F246" s="207"/>
      <c r="G246" s="187"/>
      <c r="H246" s="186">
        <f t="shared" si="27"/>
        <v>3.5999999999999999E-3</v>
      </c>
      <c r="I246" s="187">
        <f t="shared" si="24"/>
        <v>0</v>
      </c>
      <c r="J246" s="187">
        <f t="shared" si="25"/>
        <v>0</v>
      </c>
      <c r="K246" s="187">
        <f t="shared" si="26"/>
        <v>0</v>
      </c>
      <c r="L246" s="187">
        <f t="shared" si="28"/>
        <v>0</v>
      </c>
      <c r="M246" s="187">
        <f t="shared" si="29"/>
        <v>0</v>
      </c>
    </row>
    <row r="247" spans="2:13" s="27" customFormat="1" ht="20.100000000000001" customHeight="1">
      <c r="B247" s="204"/>
      <c r="C247" s="205"/>
      <c r="D247" s="206"/>
      <c r="E247" s="206"/>
      <c r="F247" s="207"/>
      <c r="G247" s="187"/>
      <c r="H247" s="186">
        <f t="shared" si="27"/>
        <v>3.5999999999999999E-3</v>
      </c>
      <c r="I247" s="187">
        <f t="shared" si="24"/>
        <v>0</v>
      </c>
      <c r="J247" s="187">
        <f t="shared" si="25"/>
        <v>0</v>
      </c>
      <c r="K247" s="187">
        <f t="shared" si="26"/>
        <v>0</v>
      </c>
      <c r="L247" s="187">
        <f t="shared" si="28"/>
        <v>0</v>
      </c>
      <c r="M247" s="187">
        <f t="shared" si="29"/>
        <v>0</v>
      </c>
    </row>
    <row r="248" spans="2:13" s="27" customFormat="1" ht="20.100000000000001" customHeight="1">
      <c r="B248" s="204"/>
      <c r="C248" s="205"/>
      <c r="D248" s="206"/>
      <c r="E248" s="206"/>
      <c r="F248" s="207"/>
      <c r="G248" s="187"/>
      <c r="H248" s="186">
        <f t="shared" si="27"/>
        <v>3.5999999999999999E-3</v>
      </c>
      <c r="I248" s="187">
        <f t="shared" si="24"/>
        <v>0</v>
      </c>
      <c r="J248" s="187">
        <f t="shared" si="25"/>
        <v>0</v>
      </c>
      <c r="K248" s="187">
        <f t="shared" si="26"/>
        <v>0</v>
      </c>
      <c r="L248" s="187">
        <f t="shared" si="28"/>
        <v>0</v>
      </c>
      <c r="M248" s="187">
        <f t="shared" si="29"/>
        <v>0</v>
      </c>
    </row>
    <row r="249" spans="2:13" s="27" customFormat="1" ht="20.100000000000001" customHeight="1">
      <c r="B249" s="204"/>
      <c r="C249" s="205"/>
      <c r="D249" s="206"/>
      <c r="E249" s="206"/>
      <c r="F249" s="207"/>
      <c r="G249" s="187"/>
      <c r="H249" s="186">
        <f t="shared" si="27"/>
        <v>3.5999999999999999E-3</v>
      </c>
      <c r="I249" s="187">
        <f t="shared" si="24"/>
        <v>0</v>
      </c>
      <c r="J249" s="187">
        <f t="shared" si="25"/>
        <v>0</v>
      </c>
      <c r="K249" s="187">
        <f t="shared" si="26"/>
        <v>0</v>
      </c>
      <c r="L249" s="187">
        <f t="shared" si="28"/>
        <v>0</v>
      </c>
      <c r="M249" s="187">
        <f t="shared" si="29"/>
        <v>0</v>
      </c>
    </row>
    <row r="250" spans="2:13" s="27" customFormat="1" ht="20.100000000000001" customHeight="1">
      <c r="B250" s="204"/>
      <c r="C250" s="205"/>
      <c r="D250" s="206"/>
      <c r="E250" s="206"/>
      <c r="F250" s="207"/>
      <c r="G250" s="187"/>
      <c r="H250" s="186">
        <f t="shared" si="27"/>
        <v>3.5999999999999999E-3</v>
      </c>
      <c r="I250" s="187">
        <f t="shared" si="24"/>
        <v>0</v>
      </c>
      <c r="J250" s="187">
        <f t="shared" si="25"/>
        <v>0</v>
      </c>
      <c r="K250" s="187">
        <f t="shared" si="26"/>
        <v>0</v>
      </c>
      <c r="L250" s="187">
        <f t="shared" si="28"/>
        <v>0</v>
      </c>
      <c r="M250" s="187">
        <f t="shared" si="29"/>
        <v>0</v>
      </c>
    </row>
    <row r="251" spans="2:13" s="27" customFormat="1" ht="20.100000000000001" customHeight="1">
      <c r="B251" s="204"/>
      <c r="C251" s="205"/>
      <c r="D251" s="206"/>
      <c r="E251" s="206"/>
      <c r="F251" s="207"/>
      <c r="G251" s="187"/>
      <c r="H251" s="186">
        <f t="shared" si="27"/>
        <v>3.5999999999999999E-3</v>
      </c>
      <c r="I251" s="187">
        <f t="shared" si="24"/>
        <v>0</v>
      </c>
      <c r="J251" s="187">
        <f t="shared" si="25"/>
        <v>0</v>
      </c>
      <c r="K251" s="187">
        <f t="shared" si="26"/>
        <v>0</v>
      </c>
      <c r="L251" s="187">
        <f t="shared" si="28"/>
        <v>0</v>
      </c>
      <c r="M251" s="187">
        <f t="shared" si="29"/>
        <v>0</v>
      </c>
    </row>
    <row r="252" spans="2:13" s="27" customFormat="1" ht="20.100000000000001" customHeight="1">
      <c r="B252" s="204"/>
      <c r="C252" s="205"/>
      <c r="D252" s="206"/>
      <c r="E252" s="206"/>
      <c r="F252" s="207"/>
      <c r="G252" s="187"/>
      <c r="H252" s="186">
        <f t="shared" si="27"/>
        <v>3.5999999999999999E-3</v>
      </c>
      <c r="I252" s="187">
        <f t="shared" si="24"/>
        <v>0</v>
      </c>
      <c r="J252" s="187">
        <f t="shared" si="25"/>
        <v>0</v>
      </c>
      <c r="K252" s="187">
        <f t="shared" si="26"/>
        <v>0</v>
      </c>
      <c r="L252" s="187">
        <f t="shared" si="28"/>
        <v>0</v>
      </c>
      <c r="M252" s="187">
        <f t="shared" si="29"/>
        <v>0</v>
      </c>
    </row>
    <row r="253" spans="2:13" s="27" customFormat="1" ht="20.100000000000001" customHeight="1">
      <c r="B253" s="204"/>
      <c r="C253" s="205"/>
      <c r="D253" s="206"/>
      <c r="E253" s="206"/>
      <c r="F253" s="207"/>
      <c r="G253" s="187"/>
      <c r="H253" s="186">
        <f t="shared" si="27"/>
        <v>3.5999999999999999E-3</v>
      </c>
      <c r="I253" s="187">
        <f t="shared" si="24"/>
        <v>0</v>
      </c>
      <c r="J253" s="187">
        <f t="shared" si="25"/>
        <v>0</v>
      </c>
      <c r="K253" s="187">
        <f t="shared" si="26"/>
        <v>0</v>
      </c>
      <c r="L253" s="187">
        <f t="shared" si="28"/>
        <v>0</v>
      </c>
      <c r="M253" s="187">
        <f t="shared" si="29"/>
        <v>0</v>
      </c>
    </row>
    <row r="254" spans="2:13" s="27" customFormat="1" ht="20.100000000000001" customHeight="1">
      <c r="B254" s="204"/>
      <c r="C254" s="205"/>
      <c r="D254" s="206"/>
      <c r="E254" s="206"/>
      <c r="F254" s="207"/>
      <c r="G254" s="187"/>
      <c r="H254" s="186">
        <f t="shared" si="27"/>
        <v>3.5999999999999999E-3</v>
      </c>
      <c r="I254" s="187">
        <f t="shared" si="24"/>
        <v>0</v>
      </c>
      <c r="J254" s="187">
        <f t="shared" si="25"/>
        <v>0</v>
      </c>
      <c r="K254" s="187">
        <f t="shared" si="26"/>
        <v>0</v>
      </c>
      <c r="L254" s="187">
        <f t="shared" si="28"/>
        <v>0</v>
      </c>
      <c r="M254" s="187">
        <f t="shared" si="29"/>
        <v>0</v>
      </c>
    </row>
    <row r="255" spans="2:13" s="27" customFormat="1" ht="20.100000000000001" customHeight="1">
      <c r="B255" s="204"/>
      <c r="C255" s="205"/>
      <c r="D255" s="206"/>
      <c r="E255" s="206"/>
      <c r="F255" s="207"/>
      <c r="G255" s="187"/>
      <c r="H255" s="186">
        <f t="shared" si="27"/>
        <v>3.5999999999999999E-3</v>
      </c>
      <c r="I255" s="187">
        <f t="shared" si="24"/>
        <v>0</v>
      </c>
      <c r="J255" s="187">
        <f t="shared" si="25"/>
        <v>0</v>
      </c>
      <c r="K255" s="187">
        <f t="shared" si="26"/>
        <v>0</v>
      </c>
      <c r="L255" s="187">
        <f t="shared" si="28"/>
        <v>0</v>
      </c>
      <c r="M255" s="187">
        <f t="shared" si="29"/>
        <v>0</v>
      </c>
    </row>
    <row r="256" spans="2:13" s="27" customFormat="1" ht="20.100000000000001" customHeight="1">
      <c r="B256" s="204"/>
      <c r="C256" s="205"/>
      <c r="D256" s="206"/>
      <c r="E256" s="206"/>
      <c r="F256" s="207"/>
      <c r="G256" s="187"/>
      <c r="H256" s="186">
        <f t="shared" si="27"/>
        <v>3.5999999999999999E-3</v>
      </c>
      <c r="I256" s="187">
        <f t="shared" si="24"/>
        <v>0</v>
      </c>
      <c r="J256" s="187">
        <f t="shared" si="25"/>
        <v>0</v>
      </c>
      <c r="K256" s="187">
        <f t="shared" si="26"/>
        <v>0</v>
      </c>
      <c r="L256" s="187">
        <f t="shared" si="28"/>
        <v>0</v>
      </c>
      <c r="M256" s="187">
        <f t="shared" si="29"/>
        <v>0</v>
      </c>
    </row>
    <row r="257" spans="2:13" s="27" customFormat="1" ht="20.100000000000001" customHeight="1">
      <c r="B257" s="204"/>
      <c r="C257" s="205"/>
      <c r="D257" s="206"/>
      <c r="E257" s="206"/>
      <c r="F257" s="207"/>
      <c r="G257" s="187"/>
      <c r="H257" s="186">
        <f t="shared" si="27"/>
        <v>3.5999999999999999E-3</v>
      </c>
      <c r="I257" s="187">
        <f t="shared" si="24"/>
        <v>0</v>
      </c>
      <c r="J257" s="187">
        <f t="shared" si="25"/>
        <v>0</v>
      </c>
      <c r="K257" s="187">
        <f t="shared" si="26"/>
        <v>0</v>
      </c>
      <c r="L257" s="187">
        <f t="shared" si="28"/>
        <v>0</v>
      </c>
      <c r="M257" s="187">
        <f t="shared" si="29"/>
        <v>0</v>
      </c>
    </row>
    <row r="258" spans="2:13" s="27" customFormat="1" ht="20.100000000000001" customHeight="1">
      <c r="B258" s="204"/>
      <c r="C258" s="205"/>
      <c r="D258" s="206"/>
      <c r="E258" s="206"/>
      <c r="F258" s="207"/>
      <c r="G258" s="187"/>
      <c r="H258" s="186">
        <f t="shared" si="27"/>
        <v>3.5999999999999999E-3</v>
      </c>
      <c r="I258" s="187">
        <f t="shared" si="24"/>
        <v>0</v>
      </c>
      <c r="J258" s="187">
        <f t="shared" si="25"/>
        <v>0</v>
      </c>
      <c r="K258" s="187">
        <f t="shared" si="26"/>
        <v>0</v>
      </c>
      <c r="L258" s="187">
        <f t="shared" si="28"/>
        <v>0</v>
      </c>
      <c r="M258" s="187">
        <f t="shared" si="29"/>
        <v>0</v>
      </c>
    </row>
    <row r="259" spans="2:13" s="27" customFormat="1" ht="20.100000000000001" customHeight="1">
      <c r="B259" s="204"/>
      <c r="C259" s="205"/>
      <c r="D259" s="206"/>
      <c r="E259" s="206"/>
      <c r="F259" s="207"/>
      <c r="G259" s="187"/>
      <c r="H259" s="186">
        <f t="shared" si="27"/>
        <v>3.5999999999999999E-3</v>
      </c>
      <c r="I259" s="187">
        <f t="shared" si="24"/>
        <v>0</v>
      </c>
      <c r="J259" s="187">
        <f t="shared" si="25"/>
        <v>0</v>
      </c>
      <c r="K259" s="187">
        <f t="shared" si="26"/>
        <v>0</v>
      </c>
      <c r="L259" s="187">
        <f t="shared" si="28"/>
        <v>0</v>
      </c>
      <c r="M259" s="187">
        <f t="shared" si="29"/>
        <v>0</v>
      </c>
    </row>
    <row r="260" spans="2:13" s="27" customFormat="1" ht="20.100000000000001" customHeight="1">
      <c r="B260" s="204"/>
      <c r="C260" s="205"/>
      <c r="D260" s="206"/>
      <c r="E260" s="206"/>
      <c r="F260" s="207"/>
      <c r="G260" s="187"/>
      <c r="H260" s="186">
        <f t="shared" si="27"/>
        <v>3.5999999999999999E-3</v>
      </c>
      <c r="I260" s="187">
        <f t="shared" si="24"/>
        <v>0</v>
      </c>
      <c r="J260" s="187">
        <f t="shared" si="25"/>
        <v>0</v>
      </c>
      <c r="K260" s="187">
        <f t="shared" si="26"/>
        <v>0</v>
      </c>
      <c r="L260" s="187">
        <f t="shared" si="28"/>
        <v>0</v>
      </c>
      <c r="M260" s="187">
        <f t="shared" si="29"/>
        <v>0</v>
      </c>
    </row>
    <row r="261" spans="2:13" s="27" customFormat="1" ht="20.100000000000001" customHeight="1">
      <c r="B261" s="204"/>
      <c r="C261" s="205"/>
      <c r="D261" s="206"/>
      <c r="E261" s="206"/>
      <c r="F261" s="207"/>
      <c r="G261" s="187"/>
      <c r="H261" s="186">
        <f t="shared" si="27"/>
        <v>3.5999999999999999E-3</v>
      </c>
      <c r="I261" s="187">
        <f t="shared" si="24"/>
        <v>0</v>
      </c>
      <c r="J261" s="187">
        <f t="shared" si="25"/>
        <v>0</v>
      </c>
      <c r="K261" s="187">
        <f t="shared" si="26"/>
        <v>0</v>
      </c>
      <c r="L261" s="187">
        <f t="shared" si="28"/>
        <v>0</v>
      </c>
      <c r="M261" s="187">
        <f t="shared" si="29"/>
        <v>0</v>
      </c>
    </row>
    <row r="262" spans="2:13" s="27" customFormat="1" ht="20.100000000000001" customHeight="1">
      <c r="B262" s="204"/>
      <c r="C262" s="205"/>
      <c r="D262" s="206"/>
      <c r="E262" s="206"/>
      <c r="F262" s="207"/>
      <c r="G262" s="187"/>
      <c r="H262" s="186">
        <f t="shared" si="27"/>
        <v>3.5999999999999999E-3</v>
      </c>
      <c r="I262" s="187">
        <f t="shared" si="24"/>
        <v>0</v>
      </c>
      <c r="J262" s="187">
        <f t="shared" si="25"/>
        <v>0</v>
      </c>
      <c r="K262" s="187">
        <f t="shared" si="26"/>
        <v>0</v>
      </c>
      <c r="L262" s="187">
        <f t="shared" si="28"/>
        <v>0</v>
      </c>
      <c r="M262" s="187">
        <f t="shared" si="29"/>
        <v>0</v>
      </c>
    </row>
    <row r="263" spans="2:13" s="27" customFormat="1" ht="20.100000000000001" customHeight="1">
      <c r="B263" s="204"/>
      <c r="C263" s="205"/>
      <c r="D263" s="206"/>
      <c r="E263" s="206"/>
      <c r="F263" s="207"/>
      <c r="G263" s="187"/>
      <c r="H263" s="186">
        <f t="shared" si="27"/>
        <v>3.5999999999999999E-3</v>
      </c>
      <c r="I263" s="187">
        <f t="shared" si="24"/>
        <v>0</v>
      </c>
      <c r="J263" s="187">
        <f t="shared" si="25"/>
        <v>0</v>
      </c>
      <c r="K263" s="187">
        <f t="shared" si="26"/>
        <v>0</v>
      </c>
      <c r="L263" s="187">
        <f t="shared" si="28"/>
        <v>0</v>
      </c>
      <c r="M263" s="187">
        <f t="shared" si="29"/>
        <v>0</v>
      </c>
    </row>
    <row r="264" spans="2:13" s="27" customFormat="1" ht="20.100000000000001" customHeight="1">
      <c r="B264" s="204"/>
      <c r="C264" s="205"/>
      <c r="D264" s="206"/>
      <c r="E264" s="206"/>
      <c r="F264" s="207"/>
      <c r="G264" s="187"/>
      <c r="H264" s="186">
        <f t="shared" si="27"/>
        <v>3.5999999999999999E-3</v>
      </c>
      <c r="I264" s="187">
        <f t="shared" si="24"/>
        <v>0</v>
      </c>
      <c r="J264" s="187">
        <f t="shared" si="25"/>
        <v>0</v>
      </c>
      <c r="K264" s="187">
        <f t="shared" si="26"/>
        <v>0</v>
      </c>
      <c r="L264" s="187">
        <f t="shared" si="28"/>
        <v>0</v>
      </c>
      <c r="M264" s="187">
        <f t="shared" si="29"/>
        <v>0</v>
      </c>
    </row>
    <row r="265" spans="2:13" s="27" customFormat="1" ht="20.100000000000001" customHeight="1">
      <c r="B265" s="204"/>
      <c r="C265" s="205"/>
      <c r="D265" s="206"/>
      <c r="E265" s="206"/>
      <c r="F265" s="207"/>
      <c r="G265" s="187"/>
      <c r="H265" s="186">
        <f t="shared" si="27"/>
        <v>3.5999999999999999E-3</v>
      </c>
      <c r="I265" s="187">
        <f t="shared" si="24"/>
        <v>0</v>
      </c>
      <c r="J265" s="187">
        <f t="shared" si="25"/>
        <v>0</v>
      </c>
      <c r="K265" s="187">
        <f t="shared" si="26"/>
        <v>0</v>
      </c>
      <c r="L265" s="187">
        <f t="shared" si="28"/>
        <v>0</v>
      </c>
      <c r="M265" s="187">
        <f t="shared" si="29"/>
        <v>0</v>
      </c>
    </row>
    <row r="266" spans="2:13" s="27" customFormat="1" ht="20.100000000000001" customHeight="1">
      <c r="B266" s="204"/>
      <c r="C266" s="205"/>
      <c r="D266" s="206"/>
      <c r="E266" s="206"/>
      <c r="F266" s="207"/>
      <c r="G266" s="187"/>
      <c r="H266" s="186">
        <f t="shared" si="27"/>
        <v>3.5999999999999999E-3</v>
      </c>
      <c r="I266" s="187">
        <f t="shared" si="24"/>
        <v>0</v>
      </c>
      <c r="J266" s="187">
        <f t="shared" si="25"/>
        <v>0</v>
      </c>
      <c r="K266" s="187">
        <f t="shared" si="26"/>
        <v>0</v>
      </c>
      <c r="L266" s="187">
        <f t="shared" si="28"/>
        <v>0</v>
      </c>
      <c r="M266" s="187">
        <f t="shared" si="29"/>
        <v>0</v>
      </c>
    </row>
    <row r="267" spans="2:13" s="27" customFormat="1" ht="20.100000000000001" customHeight="1">
      <c r="B267" s="204"/>
      <c r="C267" s="205"/>
      <c r="D267" s="206"/>
      <c r="E267" s="206"/>
      <c r="F267" s="207"/>
      <c r="G267" s="187"/>
      <c r="H267" s="186">
        <f t="shared" si="27"/>
        <v>3.5999999999999999E-3</v>
      </c>
      <c r="I267" s="187">
        <f t="shared" si="24"/>
        <v>0</v>
      </c>
      <c r="J267" s="187">
        <f t="shared" si="25"/>
        <v>0</v>
      </c>
      <c r="K267" s="187">
        <f t="shared" si="26"/>
        <v>0</v>
      </c>
      <c r="L267" s="187">
        <f t="shared" si="28"/>
        <v>0</v>
      </c>
      <c r="M267" s="187">
        <f t="shared" si="29"/>
        <v>0</v>
      </c>
    </row>
    <row r="268" spans="2:13" s="27" customFormat="1" ht="20.100000000000001" customHeight="1">
      <c r="B268" s="204"/>
      <c r="C268" s="205"/>
      <c r="D268" s="206"/>
      <c r="E268" s="206"/>
      <c r="F268" s="207"/>
      <c r="G268" s="187"/>
      <c r="H268" s="186">
        <f t="shared" si="27"/>
        <v>3.5999999999999999E-3</v>
      </c>
      <c r="I268" s="187">
        <f t="shared" si="24"/>
        <v>0</v>
      </c>
      <c r="J268" s="187">
        <f t="shared" si="25"/>
        <v>0</v>
      </c>
      <c r="K268" s="187">
        <f t="shared" si="26"/>
        <v>0</v>
      </c>
      <c r="L268" s="187">
        <f t="shared" si="28"/>
        <v>0</v>
      </c>
      <c r="M268" s="187">
        <f t="shared" si="29"/>
        <v>0</v>
      </c>
    </row>
    <row r="269" spans="2:13" s="27" customFormat="1" ht="20.100000000000001" customHeight="1">
      <c r="B269" s="204"/>
      <c r="C269" s="205"/>
      <c r="D269" s="206"/>
      <c r="E269" s="206"/>
      <c r="F269" s="207"/>
      <c r="G269" s="187"/>
      <c r="H269" s="186">
        <f t="shared" si="27"/>
        <v>3.5999999999999999E-3</v>
      </c>
      <c r="I269" s="187">
        <f t="shared" si="24"/>
        <v>0</v>
      </c>
      <c r="J269" s="187">
        <f t="shared" si="25"/>
        <v>0</v>
      </c>
      <c r="K269" s="187">
        <f t="shared" si="26"/>
        <v>0</v>
      </c>
      <c r="L269" s="187">
        <f t="shared" si="28"/>
        <v>0</v>
      </c>
      <c r="M269" s="187">
        <f t="shared" si="29"/>
        <v>0</v>
      </c>
    </row>
    <row r="270" spans="2:13" s="27" customFormat="1" ht="20.100000000000001" customHeight="1">
      <c r="B270" s="204"/>
      <c r="C270" s="205"/>
      <c r="D270" s="206"/>
      <c r="E270" s="206"/>
      <c r="F270" s="207"/>
      <c r="G270" s="187"/>
      <c r="H270" s="186">
        <f t="shared" si="27"/>
        <v>3.5999999999999999E-3</v>
      </c>
      <c r="I270" s="187">
        <f t="shared" si="24"/>
        <v>0</v>
      </c>
      <c r="J270" s="187">
        <f t="shared" si="25"/>
        <v>0</v>
      </c>
      <c r="K270" s="187">
        <f t="shared" si="26"/>
        <v>0</v>
      </c>
      <c r="L270" s="187">
        <f t="shared" si="28"/>
        <v>0</v>
      </c>
      <c r="M270" s="187">
        <f t="shared" si="29"/>
        <v>0</v>
      </c>
    </row>
    <row r="271" spans="2:13" s="27" customFormat="1" ht="20.100000000000001" customHeight="1">
      <c r="B271" s="204"/>
      <c r="C271" s="205"/>
      <c r="D271" s="206"/>
      <c r="E271" s="206"/>
      <c r="F271" s="207"/>
      <c r="G271" s="187"/>
      <c r="H271" s="186">
        <f t="shared" si="27"/>
        <v>3.5999999999999999E-3</v>
      </c>
      <c r="I271" s="187">
        <f t="shared" si="24"/>
        <v>0</v>
      </c>
      <c r="J271" s="187">
        <f t="shared" si="25"/>
        <v>0</v>
      </c>
      <c r="K271" s="187">
        <f t="shared" si="26"/>
        <v>0</v>
      </c>
      <c r="L271" s="187">
        <f t="shared" si="28"/>
        <v>0</v>
      </c>
      <c r="M271" s="187">
        <f t="shared" si="29"/>
        <v>0</v>
      </c>
    </row>
    <row r="272" spans="2:13" s="27" customFormat="1" ht="20.100000000000001" customHeight="1">
      <c r="B272" s="204"/>
      <c r="C272" s="205"/>
      <c r="D272" s="206"/>
      <c r="E272" s="206"/>
      <c r="F272" s="207"/>
      <c r="G272" s="187"/>
      <c r="H272" s="186">
        <f t="shared" si="27"/>
        <v>3.5999999999999999E-3</v>
      </c>
      <c r="I272" s="187">
        <f t="shared" si="24"/>
        <v>0</v>
      </c>
      <c r="J272" s="187">
        <f t="shared" si="25"/>
        <v>0</v>
      </c>
      <c r="K272" s="187">
        <f t="shared" si="26"/>
        <v>0</v>
      </c>
      <c r="L272" s="187">
        <f t="shared" si="28"/>
        <v>0</v>
      </c>
      <c r="M272" s="187">
        <f t="shared" si="29"/>
        <v>0</v>
      </c>
    </row>
    <row r="273" spans="2:18" s="27" customFormat="1" ht="20.100000000000001" customHeight="1">
      <c r="B273" s="204"/>
      <c r="C273" s="205"/>
      <c r="D273" s="206"/>
      <c r="E273" s="206"/>
      <c r="F273" s="207"/>
      <c r="G273" s="187"/>
      <c r="H273" s="186">
        <f t="shared" si="27"/>
        <v>3.5999999999999999E-3</v>
      </c>
      <c r="I273" s="187">
        <f t="shared" si="24"/>
        <v>0</v>
      </c>
      <c r="J273" s="187">
        <f t="shared" si="25"/>
        <v>0</v>
      </c>
      <c r="K273" s="187">
        <f t="shared" si="26"/>
        <v>0</v>
      </c>
      <c r="L273" s="187">
        <f t="shared" si="28"/>
        <v>0</v>
      </c>
      <c r="M273" s="187">
        <f t="shared" si="29"/>
        <v>0</v>
      </c>
    </row>
    <row r="274" spans="2:18" s="27" customFormat="1" ht="20.100000000000001" customHeight="1">
      <c r="B274" s="204"/>
      <c r="C274" s="205"/>
      <c r="D274" s="206"/>
      <c r="E274" s="206"/>
      <c r="F274" s="207"/>
      <c r="G274" s="187"/>
      <c r="H274" s="186">
        <f t="shared" si="27"/>
        <v>3.5999999999999999E-3</v>
      </c>
      <c r="I274" s="187">
        <f t="shared" si="24"/>
        <v>0</v>
      </c>
      <c r="J274" s="187">
        <f t="shared" si="25"/>
        <v>0</v>
      </c>
      <c r="K274" s="187">
        <f t="shared" si="26"/>
        <v>0</v>
      </c>
      <c r="L274" s="187">
        <f t="shared" si="28"/>
        <v>0</v>
      </c>
      <c r="M274" s="187">
        <f t="shared" si="29"/>
        <v>0</v>
      </c>
    </row>
    <row r="275" spans="2:18" s="27" customFormat="1" ht="20.100000000000001" customHeight="1">
      <c r="B275" s="204"/>
      <c r="C275" s="205"/>
      <c r="D275" s="206"/>
      <c r="E275" s="206"/>
      <c r="F275" s="207"/>
      <c r="G275" s="187"/>
      <c r="H275" s="186">
        <f t="shared" si="27"/>
        <v>3.5999999999999999E-3</v>
      </c>
      <c r="I275" s="187">
        <f t="shared" si="24"/>
        <v>0</v>
      </c>
      <c r="J275" s="187">
        <f t="shared" si="25"/>
        <v>0</v>
      </c>
      <c r="K275" s="187">
        <f t="shared" si="26"/>
        <v>0</v>
      </c>
      <c r="L275" s="187">
        <f t="shared" si="28"/>
        <v>0</v>
      </c>
      <c r="M275" s="187">
        <f t="shared" si="29"/>
        <v>0</v>
      </c>
    </row>
    <row r="276" spans="2:18" s="27" customFormat="1" ht="20.100000000000001" customHeight="1">
      <c r="B276" s="204"/>
      <c r="C276" s="205"/>
      <c r="D276" s="206"/>
      <c r="E276" s="206"/>
      <c r="F276" s="207"/>
      <c r="G276" s="187"/>
      <c r="H276" s="186">
        <f t="shared" si="27"/>
        <v>3.5999999999999999E-3</v>
      </c>
      <c r="I276" s="187">
        <f t="shared" si="24"/>
        <v>0</v>
      </c>
      <c r="J276" s="187">
        <f t="shared" si="25"/>
        <v>0</v>
      </c>
      <c r="K276" s="187">
        <f t="shared" si="26"/>
        <v>0</v>
      </c>
      <c r="L276" s="187">
        <f t="shared" si="28"/>
        <v>0</v>
      </c>
      <c r="M276" s="187">
        <f t="shared" si="29"/>
        <v>0</v>
      </c>
    </row>
    <row r="277" spans="2:18" s="27" customFormat="1" ht="20.100000000000001" customHeight="1">
      <c r="B277" s="204"/>
      <c r="C277" s="205"/>
      <c r="D277" s="206"/>
      <c r="E277" s="206"/>
      <c r="F277" s="207"/>
      <c r="G277" s="187"/>
      <c r="H277" s="186">
        <f t="shared" si="27"/>
        <v>3.5999999999999999E-3</v>
      </c>
      <c r="I277" s="187">
        <f t="shared" si="24"/>
        <v>0</v>
      </c>
      <c r="J277" s="187">
        <f t="shared" si="25"/>
        <v>0</v>
      </c>
      <c r="K277" s="187">
        <f t="shared" si="26"/>
        <v>0</v>
      </c>
      <c r="L277" s="187">
        <f t="shared" si="28"/>
        <v>0</v>
      </c>
      <c r="M277" s="187">
        <f t="shared" si="29"/>
        <v>0</v>
      </c>
    </row>
    <row r="278" spans="2:18" s="27" customFormat="1" ht="20.100000000000001" customHeight="1">
      <c r="B278" s="204"/>
      <c r="C278" s="205"/>
      <c r="D278" s="206"/>
      <c r="E278" s="206"/>
      <c r="F278" s="207"/>
      <c r="G278" s="187"/>
      <c r="H278" s="186">
        <f t="shared" si="27"/>
        <v>3.5999999999999999E-3</v>
      </c>
      <c r="I278" s="187">
        <f t="shared" si="24"/>
        <v>0</v>
      </c>
      <c r="J278" s="187">
        <f t="shared" si="25"/>
        <v>0</v>
      </c>
      <c r="K278" s="187">
        <f t="shared" si="26"/>
        <v>0</v>
      </c>
      <c r="L278" s="187">
        <f t="shared" si="28"/>
        <v>0</v>
      </c>
      <c r="M278" s="187">
        <f t="shared" si="29"/>
        <v>0</v>
      </c>
    </row>
    <row r="279" spans="2:18" s="27" customFormat="1" ht="20.100000000000001" customHeight="1">
      <c r="B279" s="204"/>
      <c r="C279" s="205"/>
      <c r="D279" s="206"/>
      <c r="E279" s="206"/>
      <c r="F279" s="207"/>
      <c r="G279" s="187"/>
      <c r="H279" s="186">
        <f t="shared" si="27"/>
        <v>3.5999999999999999E-3</v>
      </c>
      <c r="I279" s="187">
        <f t="shared" si="24"/>
        <v>0</v>
      </c>
      <c r="J279" s="187">
        <f t="shared" si="25"/>
        <v>0</v>
      </c>
      <c r="K279" s="187">
        <f t="shared" si="26"/>
        <v>0</v>
      </c>
      <c r="L279" s="187">
        <f t="shared" si="28"/>
        <v>0</v>
      </c>
      <c r="M279" s="187">
        <f t="shared" si="29"/>
        <v>0</v>
      </c>
    </row>
    <row r="280" spans="2:18" s="27" customFormat="1" ht="20.100000000000001" customHeight="1">
      <c r="B280" s="204"/>
      <c r="C280" s="205"/>
      <c r="D280" s="206"/>
      <c r="E280" s="206"/>
      <c r="F280" s="207"/>
      <c r="G280" s="187"/>
      <c r="H280" s="186">
        <f t="shared" si="27"/>
        <v>3.5999999999999999E-3</v>
      </c>
      <c r="I280" s="187">
        <f t="shared" si="24"/>
        <v>0</v>
      </c>
      <c r="J280" s="187">
        <f t="shared" si="25"/>
        <v>0</v>
      </c>
      <c r="K280" s="187">
        <f t="shared" si="26"/>
        <v>0</v>
      </c>
      <c r="L280" s="187">
        <f t="shared" si="28"/>
        <v>0</v>
      </c>
      <c r="M280" s="187">
        <f t="shared" si="29"/>
        <v>0</v>
      </c>
    </row>
    <row r="281" spans="2:18" s="27" customFormat="1" ht="20.100000000000001" customHeight="1">
      <c r="B281" s="204"/>
      <c r="C281" s="205"/>
      <c r="D281" s="206"/>
      <c r="E281" s="206"/>
      <c r="F281" s="207"/>
      <c r="G281" s="187"/>
      <c r="H281" s="186">
        <f t="shared" si="27"/>
        <v>3.5999999999999999E-3</v>
      </c>
      <c r="I281" s="187">
        <f t="shared" si="24"/>
        <v>0</v>
      </c>
      <c r="J281" s="187">
        <f t="shared" si="25"/>
        <v>0</v>
      </c>
      <c r="K281" s="187">
        <f t="shared" si="26"/>
        <v>0</v>
      </c>
      <c r="L281" s="187">
        <f t="shared" si="28"/>
        <v>0</v>
      </c>
      <c r="M281" s="187">
        <f t="shared" si="29"/>
        <v>0</v>
      </c>
    </row>
    <row r="282" spans="2:18" s="27" customFormat="1" ht="20.100000000000001" customHeight="1">
      <c r="B282" s="204"/>
      <c r="C282" s="205"/>
      <c r="D282" s="206"/>
      <c r="E282" s="206"/>
      <c r="F282" s="207"/>
      <c r="G282" s="187"/>
      <c r="H282" s="186">
        <f t="shared" si="27"/>
        <v>3.5999999999999999E-3</v>
      </c>
      <c r="I282" s="187">
        <f t="shared" si="24"/>
        <v>0</v>
      </c>
      <c r="J282" s="187">
        <f t="shared" si="25"/>
        <v>0</v>
      </c>
      <c r="K282" s="187">
        <f t="shared" si="26"/>
        <v>0</v>
      </c>
      <c r="L282" s="187">
        <f t="shared" si="28"/>
        <v>0</v>
      </c>
      <c r="M282" s="187">
        <f t="shared" si="29"/>
        <v>0</v>
      </c>
    </row>
    <row r="283" spans="2:18" s="27" customFormat="1" ht="20.100000000000001" customHeight="1">
      <c r="B283" s="204"/>
      <c r="C283" s="205"/>
      <c r="D283" s="206"/>
      <c r="E283" s="206"/>
      <c r="F283" s="207"/>
      <c r="G283" s="187"/>
      <c r="H283" s="186">
        <f t="shared" si="27"/>
        <v>3.5999999999999999E-3</v>
      </c>
      <c r="I283" s="187">
        <f t="shared" si="24"/>
        <v>0</v>
      </c>
      <c r="J283" s="187">
        <f t="shared" si="25"/>
        <v>0</v>
      </c>
      <c r="K283" s="187">
        <f t="shared" si="26"/>
        <v>0</v>
      </c>
      <c r="L283" s="187">
        <f t="shared" si="28"/>
        <v>0</v>
      </c>
      <c r="M283" s="187">
        <f t="shared" si="29"/>
        <v>0</v>
      </c>
    </row>
    <row r="284" spans="2:18" s="27" customFormat="1" ht="20.100000000000001" customHeight="1">
      <c r="B284" s="204"/>
      <c r="C284" s="205"/>
      <c r="D284" s="206"/>
      <c r="E284" s="206"/>
      <c r="F284" s="207"/>
      <c r="G284" s="187"/>
      <c r="H284" s="186">
        <f t="shared" si="27"/>
        <v>3.5999999999999999E-3</v>
      </c>
      <c r="I284" s="187">
        <f t="shared" si="24"/>
        <v>0</v>
      </c>
      <c r="J284" s="187">
        <f t="shared" si="25"/>
        <v>0</v>
      </c>
      <c r="K284" s="187">
        <f t="shared" si="26"/>
        <v>0</v>
      </c>
      <c r="L284" s="187">
        <f t="shared" si="28"/>
        <v>0</v>
      </c>
      <c r="M284" s="187">
        <f t="shared" si="29"/>
        <v>0</v>
      </c>
    </row>
    <row r="285" spans="2:18" s="27" customFormat="1" ht="20.100000000000001" customHeight="1">
      <c r="B285" s="204"/>
      <c r="C285" s="205"/>
      <c r="D285" s="206"/>
      <c r="E285" s="206"/>
      <c r="F285" s="207"/>
      <c r="G285" s="187"/>
      <c r="H285" s="186">
        <f t="shared" si="27"/>
        <v>3.5999999999999999E-3</v>
      </c>
      <c r="I285" s="187">
        <f t="shared" si="24"/>
        <v>0</v>
      </c>
      <c r="J285" s="187">
        <f t="shared" si="25"/>
        <v>0</v>
      </c>
      <c r="K285" s="187">
        <f t="shared" si="26"/>
        <v>0</v>
      </c>
      <c r="L285" s="187">
        <f t="shared" si="28"/>
        <v>0</v>
      </c>
      <c r="M285" s="187">
        <f t="shared" si="29"/>
        <v>0</v>
      </c>
    </row>
    <row r="286" spans="2:18" s="27" customFormat="1" ht="20.100000000000001" customHeight="1">
      <c r="B286" s="204"/>
      <c r="C286" s="205"/>
      <c r="D286" s="206"/>
      <c r="E286" s="206"/>
      <c r="F286" s="207"/>
      <c r="G286" s="187"/>
      <c r="H286" s="186">
        <f t="shared" si="27"/>
        <v>3.5999999999999999E-3</v>
      </c>
      <c r="I286" s="187">
        <f t="shared" si="24"/>
        <v>0</v>
      </c>
      <c r="J286" s="187">
        <f t="shared" si="25"/>
        <v>0</v>
      </c>
      <c r="K286" s="187">
        <f t="shared" si="26"/>
        <v>0</v>
      </c>
      <c r="L286" s="187">
        <f t="shared" si="28"/>
        <v>0</v>
      </c>
      <c r="M286" s="187">
        <f t="shared" si="29"/>
        <v>0</v>
      </c>
    </row>
    <row r="287" spans="2:18" s="27" customFormat="1" ht="20.100000000000001" customHeight="1">
      <c r="B287" s="212"/>
      <c r="C287" s="213"/>
      <c r="D287" s="214"/>
      <c r="E287" s="214"/>
      <c r="F287" s="215"/>
      <c r="G287" s="187"/>
      <c r="H287" s="186">
        <f t="shared" si="27"/>
        <v>3.5999999999999999E-3</v>
      </c>
      <c r="I287" s="187">
        <f t="shared" si="24"/>
        <v>0</v>
      </c>
      <c r="J287" s="187">
        <f t="shared" si="25"/>
        <v>0</v>
      </c>
      <c r="K287" s="187">
        <f t="shared" si="26"/>
        <v>0</v>
      </c>
      <c r="L287" s="187">
        <f t="shared" si="28"/>
        <v>0</v>
      </c>
      <c r="M287" s="187">
        <f t="shared" si="29"/>
        <v>0</v>
      </c>
    </row>
    <row r="288" spans="2:18" s="27" customFormat="1" ht="20.100000000000001" customHeight="1">
      <c r="B288" s="65"/>
      <c r="C288" s="66"/>
      <c r="D288" s="67"/>
      <c r="E288" s="67"/>
      <c r="F288" s="65"/>
      <c r="G288" s="65"/>
      <c r="H288" s="65"/>
      <c r="I288" s="65"/>
      <c r="J288" s="65"/>
      <c r="K288" s="65"/>
      <c r="L288" s="65"/>
      <c r="M288" s="65"/>
      <c r="N288" s="65"/>
      <c r="O288" s="65"/>
      <c r="P288" s="65"/>
      <c r="Q288" s="65"/>
      <c r="R288" s="65"/>
    </row>
    <row r="289" spans="2:14" ht="20.100000000000001" customHeight="1">
      <c r="B289" s="20" t="s">
        <v>229</v>
      </c>
      <c r="C289" s="20"/>
      <c r="D289" s="20"/>
      <c r="E289" s="20"/>
      <c r="F289" s="20"/>
      <c r="G289" s="20"/>
      <c r="H289" s="20"/>
      <c r="I289" s="20"/>
      <c r="J289" s="20"/>
      <c r="K289" s="20"/>
      <c r="L289" s="20"/>
      <c r="M289" s="20"/>
      <c r="N289" s="20"/>
    </row>
    <row r="290" spans="2:14" s="27" customFormat="1" ht="20.100000000000001" customHeight="1" thickBot="1">
      <c r="J290" s="32"/>
    </row>
    <row r="291" spans="2:14" s="27" customFormat="1" ht="20.100000000000001" customHeight="1">
      <c r="B291" s="155" t="s">
        <v>105</v>
      </c>
      <c r="C291" s="188" t="s">
        <v>195</v>
      </c>
      <c r="E291" s="155" t="s">
        <v>11</v>
      </c>
      <c r="F291" s="279"/>
      <c r="G291" s="280"/>
      <c r="H291" s="280"/>
      <c r="I291" s="281"/>
      <c r="J291" s="32"/>
    </row>
    <row r="292" spans="2:14" s="27" customFormat="1" ht="20.100000000000001" customHeight="1">
      <c r="B292" s="155" t="s">
        <v>222</v>
      </c>
      <c r="C292" s="188" t="str">
        <f>IF(C291="Electricity",VLOOKUP($C$12,'NGER Emission Factors'!$A$23:$J$34,2,FALSE),IF(C291="GreenPower",VLOOKUP(C291,'NGER Emission Factors'!$A$23:$J$35,2,FALSE),VLOOKUP(C291,'NGER Emission Factors'!$A$5:$J$18,2,FALSE)))</f>
        <v>Scope 1</v>
      </c>
      <c r="E292" s="316" t="s">
        <v>4</v>
      </c>
      <c r="F292" s="318"/>
      <c r="G292" s="319"/>
      <c r="H292" s="319"/>
      <c r="I292" s="320"/>
      <c r="J292" s="32"/>
    </row>
    <row r="293" spans="2:14" s="27" customFormat="1" ht="39.950000000000003" customHeight="1" thickBot="1">
      <c r="B293" s="155" t="s">
        <v>221</v>
      </c>
      <c r="C293" s="188">
        <f>IF(C291="Electricity",VLOOKUP($C$12,'NGER Emission Factors'!$A$23:$J$34,10,FALSE),IF(C291="GreenPower",VLOOKUP(C291,'NGER Emission Factors'!$A$23:$J$35,10,FALSE),VLOOKUP(C291,'NGER Emission Factors'!$A$5:$J$18,10,FALSE)))</f>
        <v>51.330000000000005</v>
      </c>
      <c r="D293" s="47"/>
      <c r="E293" s="317"/>
      <c r="F293" s="282"/>
      <c r="G293" s="283"/>
      <c r="H293" s="283"/>
      <c r="I293" s="284"/>
      <c r="J293" s="32"/>
    </row>
    <row r="294" spans="2:14" s="27" customFormat="1" ht="20.100000000000001" customHeight="1">
      <c r="B294" s="155" t="s">
        <v>220</v>
      </c>
      <c r="C294" s="188" t="str">
        <f>IF(C291="Electricity",VLOOKUP($C$12,'NGER Emission Factors'!$A$23:$J$34,5,FALSE),IF(C291="GreenPower",VLOOKUP(C291,'NGER Emission Factors'!$A$23:$J$35,5,FALSE),VLOOKUP(C291,'NGER Emission Factors'!$A$5:$J$18,5,FALSE)))</f>
        <v>MJ</v>
      </c>
      <c r="J294" s="32"/>
    </row>
    <row r="295" spans="2:14" s="27" customFormat="1" ht="20.100000000000001" customHeight="1">
      <c r="B295" s="155" t="s">
        <v>226</v>
      </c>
      <c r="C295" s="188">
        <f>IF(C291="Electricity",VLOOKUP($C$12,'NGER Emission Factors'!$A$23:$J$34,6,FALSE),IF(C291="GreenPower",VLOOKUP(C291,'NGER Emission Factors'!$A$23:$J$35,6,FALSE),VLOOKUP(C291,'NGER Emission Factors'!$A$5:$J$18,6,FALSE)))</f>
        <v>1E-3</v>
      </c>
      <c r="E295" s="27" t="s">
        <v>13</v>
      </c>
      <c r="J295" s="32"/>
    </row>
    <row r="296" spans="2:14" s="27" customFormat="1" ht="20.100000000000001" customHeight="1">
      <c r="G296" s="32"/>
    </row>
    <row r="297" spans="2:14" s="27" customFormat="1" ht="20.100000000000001" customHeight="1">
      <c r="J297" s="32"/>
    </row>
    <row r="298" spans="2:14" s="27" customFormat="1" ht="49.5" customHeight="1" thickBot="1">
      <c r="B298" s="155" t="s">
        <v>2</v>
      </c>
      <c r="C298" s="155" t="s">
        <v>3</v>
      </c>
      <c r="D298" s="155" t="s">
        <v>6</v>
      </c>
      <c r="E298" s="155" t="s">
        <v>7</v>
      </c>
      <c r="F298" s="155" t="str">
        <f>"Billed Quantity ("&amp;C294&amp;")"</f>
        <v>Billed Quantity (MJ)</v>
      </c>
      <c r="G298" s="155" t="s">
        <v>8</v>
      </c>
      <c r="H298" s="155" t="s">
        <v>226</v>
      </c>
      <c r="I298" s="155" t="s">
        <v>223</v>
      </c>
      <c r="J298" s="155" t="s">
        <v>224</v>
      </c>
      <c r="K298" s="155" t="s">
        <v>225</v>
      </c>
      <c r="L298" s="155" t="s">
        <v>225</v>
      </c>
      <c r="M298" s="155" t="s">
        <v>225</v>
      </c>
    </row>
    <row r="299" spans="2:14" s="27" customFormat="1" ht="20.100000000000001" customHeight="1">
      <c r="B299" s="200"/>
      <c r="C299" s="201"/>
      <c r="D299" s="202"/>
      <c r="E299" s="202"/>
      <c r="F299" s="203"/>
      <c r="G299" s="187" t="str">
        <f t="shared" ref="G299:G358" si="30">IF(ISBLANK(D299),"",E299-D299+1)</f>
        <v/>
      </c>
      <c r="H299" s="186">
        <f t="shared" ref="H299:H330" si="31">$C$295</f>
        <v>1E-3</v>
      </c>
      <c r="I299" s="187">
        <f t="shared" ref="I299:I358" si="32">IF(F299&gt;0,F299*H299*IF(OR(D299&gt;$H$9,E299&lt;$H$8), 0, IF(D299&lt;$H$8,E299-$H$8,IF($H$9&lt;E299,E299-$H$9,G299)))/G299,0)</f>
        <v>0</v>
      </c>
      <c r="J299" s="187">
        <f t="shared" ref="J299:J358" si="33">IF(F299&gt;0,F299*H299*IF(OR(D299&gt;$I$9,E299&lt;$I$8), 0, IF(D299&lt;$I$8,E299-$I$8,IF($I$9&lt;E299,E299-$I$9,G299)))/G299,0)</f>
        <v>0</v>
      </c>
      <c r="K299" s="187">
        <f t="shared" ref="K299:K358" si="34">IF(F299&gt;0,F299*H299*IF(OR(D299&gt;$J$9,E299&lt;$J$8), 0, IF(D299&lt;$J$8,E299-$J$8,IF($J$9&lt;E299,E299-$J$9,G299)))/G299,0)</f>
        <v>0</v>
      </c>
      <c r="L299" s="187">
        <f t="shared" ref="L299:L358" si="35">IF(F299&gt;0,F299*H299*IF(OR(D299&gt;$K$9,E299&lt;$K$8), 0, IF(D299&lt;$K$8,E299-$K$8,IF($K$9&lt;E299,E299-$K$9,G299)))/G299,0)</f>
        <v>0</v>
      </c>
      <c r="M299" s="187">
        <f t="shared" ref="M299:M358" si="36">IF(F299&gt;0,F299*H299*IF(OR(D299&gt;$L$9,E299&lt;$L$8), 0, IF(D299&lt;$L$8,E299-$L$8,IF($L$9&lt;E299,E299-$L$9,G299)))/G299,0)</f>
        <v>0</v>
      </c>
    </row>
    <row r="300" spans="2:14" s="27" customFormat="1" ht="20.100000000000001" customHeight="1">
      <c r="B300" s="204"/>
      <c r="C300" s="205"/>
      <c r="D300" s="206"/>
      <c r="E300" s="206"/>
      <c r="F300" s="207"/>
      <c r="G300" s="187" t="str">
        <f t="shared" si="30"/>
        <v/>
      </c>
      <c r="H300" s="186">
        <f t="shared" si="31"/>
        <v>1E-3</v>
      </c>
      <c r="I300" s="187">
        <f t="shared" si="32"/>
        <v>0</v>
      </c>
      <c r="J300" s="187">
        <f t="shared" si="33"/>
        <v>0</v>
      </c>
      <c r="K300" s="187">
        <f t="shared" si="34"/>
        <v>0</v>
      </c>
      <c r="L300" s="187">
        <f t="shared" si="35"/>
        <v>0</v>
      </c>
      <c r="M300" s="187">
        <f t="shared" si="36"/>
        <v>0</v>
      </c>
    </row>
    <row r="301" spans="2:14" s="27" customFormat="1" ht="20.100000000000001" customHeight="1">
      <c r="B301" s="204"/>
      <c r="C301" s="205"/>
      <c r="D301" s="206"/>
      <c r="E301" s="206"/>
      <c r="F301" s="207"/>
      <c r="G301" s="187" t="str">
        <f t="shared" si="30"/>
        <v/>
      </c>
      <c r="H301" s="186">
        <f t="shared" si="31"/>
        <v>1E-3</v>
      </c>
      <c r="I301" s="187">
        <f t="shared" si="32"/>
        <v>0</v>
      </c>
      <c r="J301" s="187">
        <f t="shared" si="33"/>
        <v>0</v>
      </c>
      <c r="K301" s="187">
        <f t="shared" si="34"/>
        <v>0</v>
      </c>
      <c r="L301" s="187">
        <f t="shared" si="35"/>
        <v>0</v>
      </c>
      <c r="M301" s="187">
        <f t="shared" si="36"/>
        <v>0</v>
      </c>
    </row>
    <row r="302" spans="2:14" s="27" customFormat="1" ht="20.100000000000001" customHeight="1">
      <c r="B302" s="204"/>
      <c r="C302" s="205"/>
      <c r="D302" s="206"/>
      <c r="E302" s="206"/>
      <c r="F302" s="207"/>
      <c r="G302" s="187" t="str">
        <f t="shared" si="30"/>
        <v/>
      </c>
      <c r="H302" s="186">
        <f t="shared" si="31"/>
        <v>1E-3</v>
      </c>
      <c r="I302" s="187">
        <f t="shared" si="32"/>
        <v>0</v>
      </c>
      <c r="J302" s="187">
        <f t="shared" si="33"/>
        <v>0</v>
      </c>
      <c r="K302" s="187">
        <f t="shared" si="34"/>
        <v>0</v>
      </c>
      <c r="L302" s="187">
        <f t="shared" si="35"/>
        <v>0</v>
      </c>
      <c r="M302" s="187">
        <f t="shared" si="36"/>
        <v>0</v>
      </c>
    </row>
    <row r="303" spans="2:14" s="27" customFormat="1" ht="20.100000000000001" customHeight="1">
      <c r="B303" s="204"/>
      <c r="C303" s="205"/>
      <c r="D303" s="206"/>
      <c r="E303" s="206"/>
      <c r="F303" s="207"/>
      <c r="G303" s="187" t="str">
        <f t="shared" si="30"/>
        <v/>
      </c>
      <c r="H303" s="186">
        <f t="shared" si="31"/>
        <v>1E-3</v>
      </c>
      <c r="I303" s="187">
        <f t="shared" si="32"/>
        <v>0</v>
      </c>
      <c r="J303" s="187">
        <f t="shared" si="33"/>
        <v>0</v>
      </c>
      <c r="K303" s="187">
        <f t="shared" si="34"/>
        <v>0</v>
      </c>
      <c r="L303" s="187">
        <f t="shared" si="35"/>
        <v>0</v>
      </c>
      <c r="M303" s="187">
        <f t="shared" si="36"/>
        <v>0</v>
      </c>
    </row>
    <row r="304" spans="2:14" s="27" customFormat="1" ht="20.100000000000001" customHeight="1">
      <c r="B304" s="204"/>
      <c r="C304" s="205"/>
      <c r="D304" s="206"/>
      <c r="E304" s="206"/>
      <c r="F304" s="207"/>
      <c r="G304" s="187" t="str">
        <f t="shared" si="30"/>
        <v/>
      </c>
      <c r="H304" s="186">
        <f t="shared" si="31"/>
        <v>1E-3</v>
      </c>
      <c r="I304" s="187">
        <f t="shared" si="32"/>
        <v>0</v>
      </c>
      <c r="J304" s="187">
        <f t="shared" si="33"/>
        <v>0</v>
      </c>
      <c r="K304" s="187">
        <f t="shared" si="34"/>
        <v>0</v>
      </c>
      <c r="L304" s="187">
        <f t="shared" si="35"/>
        <v>0</v>
      </c>
      <c r="M304" s="187">
        <f t="shared" si="36"/>
        <v>0</v>
      </c>
    </row>
    <row r="305" spans="2:13" s="27" customFormat="1" ht="20.100000000000001" customHeight="1">
      <c r="B305" s="204"/>
      <c r="C305" s="205"/>
      <c r="D305" s="206"/>
      <c r="E305" s="206"/>
      <c r="F305" s="207"/>
      <c r="G305" s="187" t="str">
        <f t="shared" si="30"/>
        <v/>
      </c>
      <c r="H305" s="186">
        <f t="shared" si="31"/>
        <v>1E-3</v>
      </c>
      <c r="I305" s="187">
        <f t="shared" si="32"/>
        <v>0</v>
      </c>
      <c r="J305" s="187">
        <f t="shared" si="33"/>
        <v>0</v>
      </c>
      <c r="K305" s="187">
        <f t="shared" si="34"/>
        <v>0</v>
      </c>
      <c r="L305" s="187">
        <f t="shared" si="35"/>
        <v>0</v>
      </c>
      <c r="M305" s="187">
        <f t="shared" si="36"/>
        <v>0</v>
      </c>
    </row>
    <row r="306" spans="2:13" s="27" customFormat="1" ht="20.100000000000001" customHeight="1">
      <c r="B306" s="204"/>
      <c r="C306" s="205"/>
      <c r="D306" s="206"/>
      <c r="E306" s="206"/>
      <c r="F306" s="207"/>
      <c r="G306" s="187" t="str">
        <f t="shared" si="30"/>
        <v/>
      </c>
      <c r="H306" s="186">
        <f t="shared" si="31"/>
        <v>1E-3</v>
      </c>
      <c r="I306" s="187">
        <f t="shared" si="32"/>
        <v>0</v>
      </c>
      <c r="J306" s="187">
        <f t="shared" si="33"/>
        <v>0</v>
      </c>
      <c r="K306" s="187">
        <f t="shared" si="34"/>
        <v>0</v>
      </c>
      <c r="L306" s="187">
        <f t="shared" si="35"/>
        <v>0</v>
      </c>
      <c r="M306" s="187">
        <f t="shared" si="36"/>
        <v>0</v>
      </c>
    </row>
    <row r="307" spans="2:13" s="27" customFormat="1" ht="20.100000000000001" customHeight="1">
      <c r="B307" s="204"/>
      <c r="C307" s="205"/>
      <c r="D307" s="206"/>
      <c r="E307" s="206"/>
      <c r="F307" s="207"/>
      <c r="G307" s="187" t="str">
        <f t="shared" si="30"/>
        <v/>
      </c>
      <c r="H307" s="186">
        <f t="shared" si="31"/>
        <v>1E-3</v>
      </c>
      <c r="I307" s="187">
        <f t="shared" si="32"/>
        <v>0</v>
      </c>
      <c r="J307" s="187">
        <f t="shared" si="33"/>
        <v>0</v>
      </c>
      <c r="K307" s="187">
        <f t="shared" si="34"/>
        <v>0</v>
      </c>
      <c r="L307" s="187">
        <f t="shared" si="35"/>
        <v>0</v>
      </c>
      <c r="M307" s="187">
        <f t="shared" si="36"/>
        <v>0</v>
      </c>
    </row>
    <row r="308" spans="2:13" s="27" customFormat="1" ht="20.100000000000001" customHeight="1">
      <c r="B308" s="204"/>
      <c r="C308" s="205"/>
      <c r="D308" s="206"/>
      <c r="E308" s="206"/>
      <c r="F308" s="207"/>
      <c r="G308" s="187" t="str">
        <f t="shared" si="30"/>
        <v/>
      </c>
      <c r="H308" s="186">
        <f t="shared" si="31"/>
        <v>1E-3</v>
      </c>
      <c r="I308" s="187">
        <f t="shared" si="32"/>
        <v>0</v>
      </c>
      <c r="J308" s="187">
        <f t="shared" si="33"/>
        <v>0</v>
      </c>
      <c r="K308" s="187">
        <f t="shared" si="34"/>
        <v>0</v>
      </c>
      <c r="L308" s="187">
        <f t="shared" si="35"/>
        <v>0</v>
      </c>
      <c r="M308" s="187">
        <f t="shared" si="36"/>
        <v>0</v>
      </c>
    </row>
    <row r="309" spans="2:13" s="27" customFormat="1" ht="20.100000000000001" customHeight="1">
      <c r="B309" s="204"/>
      <c r="C309" s="205"/>
      <c r="D309" s="206"/>
      <c r="E309" s="206"/>
      <c r="F309" s="207"/>
      <c r="G309" s="187" t="str">
        <f t="shared" si="30"/>
        <v/>
      </c>
      <c r="H309" s="186">
        <f t="shared" si="31"/>
        <v>1E-3</v>
      </c>
      <c r="I309" s="187">
        <f t="shared" si="32"/>
        <v>0</v>
      </c>
      <c r="J309" s="187">
        <f t="shared" si="33"/>
        <v>0</v>
      </c>
      <c r="K309" s="187">
        <f t="shared" si="34"/>
        <v>0</v>
      </c>
      <c r="L309" s="187">
        <f t="shared" si="35"/>
        <v>0</v>
      </c>
      <c r="M309" s="187">
        <f t="shared" si="36"/>
        <v>0</v>
      </c>
    </row>
    <row r="310" spans="2:13" s="27" customFormat="1" ht="20.100000000000001" customHeight="1">
      <c r="B310" s="204"/>
      <c r="C310" s="205"/>
      <c r="D310" s="206"/>
      <c r="E310" s="206"/>
      <c r="F310" s="207"/>
      <c r="G310" s="187" t="str">
        <f t="shared" si="30"/>
        <v/>
      </c>
      <c r="H310" s="186">
        <f t="shared" si="31"/>
        <v>1E-3</v>
      </c>
      <c r="I310" s="187">
        <f t="shared" si="32"/>
        <v>0</v>
      </c>
      <c r="J310" s="187">
        <f t="shared" si="33"/>
        <v>0</v>
      </c>
      <c r="K310" s="187">
        <f t="shared" si="34"/>
        <v>0</v>
      </c>
      <c r="L310" s="187">
        <f t="shared" si="35"/>
        <v>0</v>
      </c>
      <c r="M310" s="187">
        <f t="shared" si="36"/>
        <v>0</v>
      </c>
    </row>
    <row r="311" spans="2:13" s="27" customFormat="1" ht="20.100000000000001" customHeight="1">
      <c r="B311" s="204"/>
      <c r="C311" s="205"/>
      <c r="D311" s="206"/>
      <c r="E311" s="206"/>
      <c r="F311" s="207"/>
      <c r="G311" s="187" t="str">
        <f t="shared" si="30"/>
        <v/>
      </c>
      <c r="H311" s="186">
        <f t="shared" si="31"/>
        <v>1E-3</v>
      </c>
      <c r="I311" s="187">
        <f t="shared" si="32"/>
        <v>0</v>
      </c>
      <c r="J311" s="187">
        <f t="shared" si="33"/>
        <v>0</v>
      </c>
      <c r="K311" s="187">
        <f t="shared" si="34"/>
        <v>0</v>
      </c>
      <c r="L311" s="187">
        <f t="shared" si="35"/>
        <v>0</v>
      </c>
      <c r="M311" s="187">
        <f t="shared" si="36"/>
        <v>0</v>
      </c>
    </row>
    <row r="312" spans="2:13" s="27" customFormat="1" ht="20.100000000000001" customHeight="1">
      <c r="B312" s="204"/>
      <c r="C312" s="205"/>
      <c r="D312" s="206"/>
      <c r="E312" s="206"/>
      <c r="F312" s="207"/>
      <c r="G312" s="187" t="str">
        <f t="shared" si="30"/>
        <v/>
      </c>
      <c r="H312" s="186">
        <f t="shared" si="31"/>
        <v>1E-3</v>
      </c>
      <c r="I312" s="187">
        <f t="shared" si="32"/>
        <v>0</v>
      </c>
      <c r="J312" s="187">
        <f t="shared" si="33"/>
        <v>0</v>
      </c>
      <c r="K312" s="187">
        <f t="shared" si="34"/>
        <v>0</v>
      </c>
      <c r="L312" s="187">
        <f t="shared" si="35"/>
        <v>0</v>
      </c>
      <c r="M312" s="187">
        <f t="shared" si="36"/>
        <v>0</v>
      </c>
    </row>
    <row r="313" spans="2:13" s="27" customFormat="1" ht="20.100000000000001" customHeight="1">
      <c r="B313" s="204"/>
      <c r="C313" s="205"/>
      <c r="D313" s="206"/>
      <c r="E313" s="206"/>
      <c r="F313" s="207"/>
      <c r="G313" s="187" t="str">
        <f t="shared" si="30"/>
        <v/>
      </c>
      <c r="H313" s="186">
        <f t="shared" si="31"/>
        <v>1E-3</v>
      </c>
      <c r="I313" s="187">
        <f t="shared" si="32"/>
        <v>0</v>
      </c>
      <c r="J313" s="187">
        <f t="shared" si="33"/>
        <v>0</v>
      </c>
      <c r="K313" s="187">
        <f t="shared" si="34"/>
        <v>0</v>
      </c>
      <c r="L313" s="187">
        <f t="shared" si="35"/>
        <v>0</v>
      </c>
      <c r="M313" s="187">
        <f t="shared" si="36"/>
        <v>0</v>
      </c>
    </row>
    <row r="314" spans="2:13" s="27" customFormat="1" ht="20.100000000000001" customHeight="1">
      <c r="B314" s="204"/>
      <c r="C314" s="205"/>
      <c r="D314" s="206"/>
      <c r="E314" s="206"/>
      <c r="F314" s="207"/>
      <c r="G314" s="187" t="str">
        <f t="shared" si="30"/>
        <v/>
      </c>
      <c r="H314" s="186">
        <f t="shared" si="31"/>
        <v>1E-3</v>
      </c>
      <c r="I314" s="187">
        <f t="shared" si="32"/>
        <v>0</v>
      </c>
      <c r="J314" s="187">
        <f t="shared" si="33"/>
        <v>0</v>
      </c>
      <c r="K314" s="187">
        <f t="shared" si="34"/>
        <v>0</v>
      </c>
      <c r="L314" s="187">
        <f t="shared" si="35"/>
        <v>0</v>
      </c>
      <c r="M314" s="187">
        <f t="shared" si="36"/>
        <v>0</v>
      </c>
    </row>
    <row r="315" spans="2:13" s="27" customFormat="1" ht="20.100000000000001" customHeight="1">
      <c r="B315" s="204"/>
      <c r="C315" s="205"/>
      <c r="D315" s="206"/>
      <c r="E315" s="206"/>
      <c r="F315" s="207"/>
      <c r="G315" s="187" t="str">
        <f t="shared" si="30"/>
        <v/>
      </c>
      <c r="H315" s="186">
        <f t="shared" si="31"/>
        <v>1E-3</v>
      </c>
      <c r="I315" s="187">
        <f t="shared" si="32"/>
        <v>0</v>
      </c>
      <c r="J315" s="187">
        <f t="shared" si="33"/>
        <v>0</v>
      </c>
      <c r="K315" s="187">
        <f t="shared" si="34"/>
        <v>0</v>
      </c>
      <c r="L315" s="187">
        <f t="shared" si="35"/>
        <v>0</v>
      </c>
      <c r="M315" s="187">
        <f t="shared" si="36"/>
        <v>0</v>
      </c>
    </row>
    <row r="316" spans="2:13" s="27" customFormat="1" ht="20.100000000000001" customHeight="1">
      <c r="B316" s="204"/>
      <c r="C316" s="205"/>
      <c r="D316" s="206"/>
      <c r="E316" s="206"/>
      <c r="F316" s="207"/>
      <c r="G316" s="187" t="str">
        <f t="shared" si="30"/>
        <v/>
      </c>
      <c r="H316" s="186">
        <f t="shared" si="31"/>
        <v>1E-3</v>
      </c>
      <c r="I316" s="187">
        <f t="shared" si="32"/>
        <v>0</v>
      </c>
      <c r="J316" s="187">
        <f t="shared" si="33"/>
        <v>0</v>
      </c>
      <c r="K316" s="187">
        <f t="shared" si="34"/>
        <v>0</v>
      </c>
      <c r="L316" s="187">
        <f t="shared" si="35"/>
        <v>0</v>
      </c>
      <c r="M316" s="187">
        <f t="shared" si="36"/>
        <v>0</v>
      </c>
    </row>
    <row r="317" spans="2:13" s="27" customFormat="1" ht="20.100000000000001" customHeight="1">
      <c r="B317" s="204"/>
      <c r="C317" s="205"/>
      <c r="D317" s="206"/>
      <c r="E317" s="206"/>
      <c r="F317" s="207"/>
      <c r="G317" s="187" t="str">
        <f t="shared" si="30"/>
        <v/>
      </c>
      <c r="H317" s="186">
        <f t="shared" si="31"/>
        <v>1E-3</v>
      </c>
      <c r="I317" s="187">
        <f t="shared" si="32"/>
        <v>0</v>
      </c>
      <c r="J317" s="187">
        <f t="shared" si="33"/>
        <v>0</v>
      </c>
      <c r="K317" s="187">
        <f t="shared" si="34"/>
        <v>0</v>
      </c>
      <c r="L317" s="187">
        <f t="shared" si="35"/>
        <v>0</v>
      </c>
      <c r="M317" s="187">
        <f t="shared" si="36"/>
        <v>0</v>
      </c>
    </row>
    <row r="318" spans="2:13" s="27" customFormat="1" ht="20.100000000000001" customHeight="1">
      <c r="B318" s="204"/>
      <c r="C318" s="205"/>
      <c r="D318" s="206"/>
      <c r="E318" s="206"/>
      <c r="F318" s="207"/>
      <c r="G318" s="187" t="str">
        <f t="shared" si="30"/>
        <v/>
      </c>
      <c r="H318" s="186">
        <f t="shared" si="31"/>
        <v>1E-3</v>
      </c>
      <c r="I318" s="187">
        <f t="shared" si="32"/>
        <v>0</v>
      </c>
      <c r="J318" s="187">
        <f t="shared" si="33"/>
        <v>0</v>
      </c>
      <c r="K318" s="187">
        <f t="shared" si="34"/>
        <v>0</v>
      </c>
      <c r="L318" s="187">
        <f t="shared" si="35"/>
        <v>0</v>
      </c>
      <c r="M318" s="187">
        <f t="shared" si="36"/>
        <v>0</v>
      </c>
    </row>
    <row r="319" spans="2:13" s="27" customFormat="1" ht="20.100000000000001" customHeight="1">
      <c r="B319" s="204"/>
      <c r="C319" s="205"/>
      <c r="D319" s="206"/>
      <c r="E319" s="206"/>
      <c r="F319" s="207"/>
      <c r="G319" s="187" t="str">
        <f t="shared" si="30"/>
        <v/>
      </c>
      <c r="H319" s="186">
        <f t="shared" si="31"/>
        <v>1E-3</v>
      </c>
      <c r="I319" s="187">
        <f t="shared" si="32"/>
        <v>0</v>
      </c>
      <c r="J319" s="187">
        <f t="shared" si="33"/>
        <v>0</v>
      </c>
      <c r="K319" s="187">
        <f t="shared" si="34"/>
        <v>0</v>
      </c>
      <c r="L319" s="187">
        <f t="shared" si="35"/>
        <v>0</v>
      </c>
      <c r="M319" s="187">
        <f t="shared" si="36"/>
        <v>0</v>
      </c>
    </row>
    <row r="320" spans="2:13" s="27" customFormat="1" ht="20.100000000000001" customHeight="1">
      <c r="B320" s="204"/>
      <c r="C320" s="205"/>
      <c r="D320" s="206"/>
      <c r="E320" s="206"/>
      <c r="F320" s="207"/>
      <c r="G320" s="187" t="str">
        <f t="shared" si="30"/>
        <v/>
      </c>
      <c r="H320" s="186">
        <f t="shared" si="31"/>
        <v>1E-3</v>
      </c>
      <c r="I320" s="187">
        <f t="shared" si="32"/>
        <v>0</v>
      </c>
      <c r="J320" s="187">
        <f t="shared" si="33"/>
        <v>0</v>
      </c>
      <c r="K320" s="187">
        <f t="shared" si="34"/>
        <v>0</v>
      </c>
      <c r="L320" s="187">
        <f t="shared" si="35"/>
        <v>0</v>
      </c>
      <c r="M320" s="187">
        <f t="shared" si="36"/>
        <v>0</v>
      </c>
    </row>
    <row r="321" spans="2:13" s="27" customFormat="1" ht="20.100000000000001" customHeight="1">
      <c r="B321" s="204"/>
      <c r="C321" s="205"/>
      <c r="D321" s="206"/>
      <c r="E321" s="206"/>
      <c r="F321" s="207"/>
      <c r="G321" s="187" t="str">
        <f t="shared" si="30"/>
        <v/>
      </c>
      <c r="H321" s="186">
        <f t="shared" si="31"/>
        <v>1E-3</v>
      </c>
      <c r="I321" s="187">
        <f t="shared" si="32"/>
        <v>0</v>
      </c>
      <c r="J321" s="187">
        <f t="shared" si="33"/>
        <v>0</v>
      </c>
      <c r="K321" s="187">
        <f t="shared" si="34"/>
        <v>0</v>
      </c>
      <c r="L321" s="187">
        <f t="shared" si="35"/>
        <v>0</v>
      </c>
      <c r="M321" s="187">
        <f t="shared" si="36"/>
        <v>0</v>
      </c>
    </row>
    <row r="322" spans="2:13" s="27" customFormat="1" ht="20.100000000000001" customHeight="1">
      <c r="B322" s="204"/>
      <c r="C322" s="205"/>
      <c r="D322" s="206"/>
      <c r="E322" s="206"/>
      <c r="F322" s="207"/>
      <c r="G322" s="187" t="str">
        <f t="shared" si="30"/>
        <v/>
      </c>
      <c r="H322" s="186">
        <f t="shared" si="31"/>
        <v>1E-3</v>
      </c>
      <c r="I322" s="187">
        <f t="shared" si="32"/>
        <v>0</v>
      </c>
      <c r="J322" s="187">
        <f t="shared" si="33"/>
        <v>0</v>
      </c>
      <c r="K322" s="187">
        <f t="shared" si="34"/>
        <v>0</v>
      </c>
      <c r="L322" s="187">
        <f t="shared" si="35"/>
        <v>0</v>
      </c>
      <c r="M322" s="187">
        <f t="shared" si="36"/>
        <v>0</v>
      </c>
    </row>
    <row r="323" spans="2:13" s="27" customFormat="1" ht="20.100000000000001" customHeight="1">
      <c r="B323" s="204"/>
      <c r="C323" s="205"/>
      <c r="D323" s="206"/>
      <c r="E323" s="206"/>
      <c r="F323" s="207"/>
      <c r="G323" s="187" t="str">
        <f t="shared" si="30"/>
        <v/>
      </c>
      <c r="H323" s="186">
        <f t="shared" si="31"/>
        <v>1E-3</v>
      </c>
      <c r="I323" s="187">
        <f t="shared" si="32"/>
        <v>0</v>
      </c>
      <c r="J323" s="187">
        <f t="shared" si="33"/>
        <v>0</v>
      </c>
      <c r="K323" s="187">
        <f t="shared" si="34"/>
        <v>0</v>
      </c>
      <c r="L323" s="187">
        <f t="shared" si="35"/>
        <v>0</v>
      </c>
      <c r="M323" s="187">
        <f t="shared" si="36"/>
        <v>0</v>
      </c>
    </row>
    <row r="324" spans="2:13" s="27" customFormat="1" ht="20.100000000000001" customHeight="1">
      <c r="B324" s="204"/>
      <c r="C324" s="205"/>
      <c r="D324" s="206"/>
      <c r="E324" s="206"/>
      <c r="F324" s="207"/>
      <c r="G324" s="187" t="str">
        <f t="shared" si="30"/>
        <v/>
      </c>
      <c r="H324" s="186">
        <f t="shared" si="31"/>
        <v>1E-3</v>
      </c>
      <c r="I324" s="187">
        <f t="shared" si="32"/>
        <v>0</v>
      </c>
      <c r="J324" s="187">
        <f t="shared" si="33"/>
        <v>0</v>
      </c>
      <c r="K324" s="187">
        <f t="shared" si="34"/>
        <v>0</v>
      </c>
      <c r="L324" s="187">
        <f t="shared" si="35"/>
        <v>0</v>
      </c>
      <c r="M324" s="187">
        <f t="shared" si="36"/>
        <v>0</v>
      </c>
    </row>
    <row r="325" spans="2:13" s="27" customFormat="1" ht="20.100000000000001" customHeight="1">
      <c r="B325" s="204"/>
      <c r="C325" s="205"/>
      <c r="D325" s="206"/>
      <c r="E325" s="206"/>
      <c r="F325" s="207"/>
      <c r="G325" s="187" t="str">
        <f t="shared" si="30"/>
        <v/>
      </c>
      <c r="H325" s="186">
        <f t="shared" si="31"/>
        <v>1E-3</v>
      </c>
      <c r="I325" s="187">
        <f t="shared" si="32"/>
        <v>0</v>
      </c>
      <c r="J325" s="187">
        <f t="shared" si="33"/>
        <v>0</v>
      </c>
      <c r="K325" s="187">
        <f t="shared" si="34"/>
        <v>0</v>
      </c>
      <c r="L325" s="187">
        <f t="shared" si="35"/>
        <v>0</v>
      </c>
      <c r="M325" s="187">
        <f t="shared" si="36"/>
        <v>0</v>
      </c>
    </row>
    <row r="326" spans="2:13" s="27" customFormat="1" ht="20.100000000000001" customHeight="1">
      <c r="B326" s="204"/>
      <c r="C326" s="205"/>
      <c r="D326" s="206"/>
      <c r="E326" s="206"/>
      <c r="F326" s="207"/>
      <c r="G326" s="187" t="str">
        <f t="shared" si="30"/>
        <v/>
      </c>
      <c r="H326" s="186">
        <f t="shared" si="31"/>
        <v>1E-3</v>
      </c>
      <c r="I326" s="187">
        <f t="shared" si="32"/>
        <v>0</v>
      </c>
      <c r="J326" s="187">
        <f t="shared" si="33"/>
        <v>0</v>
      </c>
      <c r="K326" s="187">
        <f t="shared" si="34"/>
        <v>0</v>
      </c>
      <c r="L326" s="187">
        <f t="shared" si="35"/>
        <v>0</v>
      </c>
      <c r="M326" s="187">
        <f t="shared" si="36"/>
        <v>0</v>
      </c>
    </row>
    <row r="327" spans="2:13" s="27" customFormat="1" ht="20.100000000000001" customHeight="1">
      <c r="B327" s="204"/>
      <c r="C327" s="205"/>
      <c r="D327" s="206"/>
      <c r="E327" s="206"/>
      <c r="F327" s="207"/>
      <c r="G327" s="187" t="str">
        <f t="shared" si="30"/>
        <v/>
      </c>
      <c r="H327" s="186">
        <f t="shared" si="31"/>
        <v>1E-3</v>
      </c>
      <c r="I327" s="187">
        <f t="shared" si="32"/>
        <v>0</v>
      </c>
      <c r="J327" s="187">
        <f t="shared" si="33"/>
        <v>0</v>
      </c>
      <c r="K327" s="187">
        <f t="shared" si="34"/>
        <v>0</v>
      </c>
      <c r="L327" s="187">
        <f t="shared" si="35"/>
        <v>0</v>
      </c>
      <c r="M327" s="187">
        <f t="shared" si="36"/>
        <v>0</v>
      </c>
    </row>
    <row r="328" spans="2:13" s="27" customFormat="1" ht="20.100000000000001" customHeight="1">
      <c r="B328" s="204"/>
      <c r="C328" s="205"/>
      <c r="D328" s="206"/>
      <c r="E328" s="206"/>
      <c r="F328" s="207"/>
      <c r="G328" s="187" t="str">
        <f t="shared" si="30"/>
        <v/>
      </c>
      <c r="H328" s="186">
        <f t="shared" si="31"/>
        <v>1E-3</v>
      </c>
      <c r="I328" s="187">
        <f t="shared" si="32"/>
        <v>0</v>
      </c>
      <c r="J328" s="187">
        <f t="shared" si="33"/>
        <v>0</v>
      </c>
      <c r="K328" s="187">
        <f t="shared" si="34"/>
        <v>0</v>
      </c>
      <c r="L328" s="187">
        <f t="shared" si="35"/>
        <v>0</v>
      </c>
      <c r="M328" s="187">
        <f t="shared" si="36"/>
        <v>0</v>
      </c>
    </row>
    <row r="329" spans="2:13" s="27" customFormat="1" ht="20.100000000000001" customHeight="1">
      <c r="B329" s="204"/>
      <c r="C329" s="205"/>
      <c r="D329" s="206"/>
      <c r="E329" s="206"/>
      <c r="F329" s="207"/>
      <c r="G329" s="187" t="str">
        <f t="shared" si="30"/>
        <v/>
      </c>
      <c r="H329" s="186">
        <f t="shared" si="31"/>
        <v>1E-3</v>
      </c>
      <c r="I329" s="187">
        <f t="shared" si="32"/>
        <v>0</v>
      </c>
      <c r="J329" s="187">
        <f t="shared" si="33"/>
        <v>0</v>
      </c>
      <c r="K329" s="187">
        <f t="shared" si="34"/>
        <v>0</v>
      </c>
      <c r="L329" s="187">
        <f t="shared" si="35"/>
        <v>0</v>
      </c>
      <c r="M329" s="187">
        <f t="shared" si="36"/>
        <v>0</v>
      </c>
    </row>
    <row r="330" spans="2:13" s="27" customFormat="1" ht="20.100000000000001" customHeight="1">
      <c r="B330" s="204"/>
      <c r="C330" s="205"/>
      <c r="D330" s="206"/>
      <c r="E330" s="206"/>
      <c r="F330" s="207"/>
      <c r="G330" s="187" t="str">
        <f t="shared" si="30"/>
        <v/>
      </c>
      <c r="H330" s="186">
        <f t="shared" si="31"/>
        <v>1E-3</v>
      </c>
      <c r="I330" s="187">
        <f t="shared" si="32"/>
        <v>0</v>
      </c>
      <c r="J330" s="187">
        <f t="shared" si="33"/>
        <v>0</v>
      </c>
      <c r="K330" s="187">
        <f t="shared" si="34"/>
        <v>0</v>
      </c>
      <c r="L330" s="187">
        <f t="shared" si="35"/>
        <v>0</v>
      </c>
      <c r="M330" s="187">
        <f t="shared" si="36"/>
        <v>0</v>
      </c>
    </row>
    <row r="331" spans="2:13" s="27" customFormat="1" ht="20.100000000000001" customHeight="1">
      <c r="B331" s="204"/>
      <c r="C331" s="205"/>
      <c r="D331" s="206"/>
      <c r="E331" s="206"/>
      <c r="F331" s="207"/>
      <c r="G331" s="187" t="str">
        <f t="shared" si="30"/>
        <v/>
      </c>
      <c r="H331" s="186">
        <f t="shared" ref="H331:H358" si="37">$C$295</f>
        <v>1E-3</v>
      </c>
      <c r="I331" s="187">
        <f t="shared" si="32"/>
        <v>0</v>
      </c>
      <c r="J331" s="187">
        <f t="shared" si="33"/>
        <v>0</v>
      </c>
      <c r="K331" s="187">
        <f t="shared" si="34"/>
        <v>0</v>
      </c>
      <c r="L331" s="187">
        <f t="shared" si="35"/>
        <v>0</v>
      </c>
      <c r="M331" s="187">
        <f t="shared" si="36"/>
        <v>0</v>
      </c>
    </row>
    <row r="332" spans="2:13" s="27" customFormat="1" ht="20.100000000000001" customHeight="1">
      <c r="B332" s="204"/>
      <c r="C332" s="205"/>
      <c r="D332" s="206"/>
      <c r="E332" s="206"/>
      <c r="F332" s="207"/>
      <c r="G332" s="187" t="str">
        <f t="shared" si="30"/>
        <v/>
      </c>
      <c r="H332" s="186">
        <f t="shared" si="37"/>
        <v>1E-3</v>
      </c>
      <c r="I332" s="187">
        <f t="shared" si="32"/>
        <v>0</v>
      </c>
      <c r="J332" s="187">
        <f t="shared" si="33"/>
        <v>0</v>
      </c>
      <c r="K332" s="187">
        <f t="shared" si="34"/>
        <v>0</v>
      </c>
      <c r="L332" s="187">
        <f t="shared" si="35"/>
        <v>0</v>
      </c>
      <c r="M332" s="187">
        <f t="shared" si="36"/>
        <v>0</v>
      </c>
    </row>
    <row r="333" spans="2:13" s="27" customFormat="1" ht="20.100000000000001" customHeight="1">
      <c r="B333" s="204"/>
      <c r="C333" s="205"/>
      <c r="D333" s="206"/>
      <c r="E333" s="206"/>
      <c r="F333" s="207"/>
      <c r="G333" s="187" t="str">
        <f t="shared" si="30"/>
        <v/>
      </c>
      <c r="H333" s="186">
        <f t="shared" si="37"/>
        <v>1E-3</v>
      </c>
      <c r="I333" s="187">
        <f t="shared" si="32"/>
        <v>0</v>
      </c>
      <c r="J333" s="187">
        <f t="shared" si="33"/>
        <v>0</v>
      </c>
      <c r="K333" s="187">
        <f t="shared" si="34"/>
        <v>0</v>
      </c>
      <c r="L333" s="187">
        <f t="shared" si="35"/>
        <v>0</v>
      </c>
      <c r="M333" s="187">
        <f t="shared" si="36"/>
        <v>0</v>
      </c>
    </row>
    <row r="334" spans="2:13" s="27" customFormat="1" ht="20.100000000000001" customHeight="1">
      <c r="B334" s="204"/>
      <c r="C334" s="205"/>
      <c r="D334" s="206"/>
      <c r="E334" s="206"/>
      <c r="F334" s="207"/>
      <c r="G334" s="187" t="str">
        <f t="shared" si="30"/>
        <v/>
      </c>
      <c r="H334" s="186">
        <f t="shared" si="37"/>
        <v>1E-3</v>
      </c>
      <c r="I334" s="187">
        <f t="shared" si="32"/>
        <v>0</v>
      </c>
      <c r="J334" s="187">
        <f t="shared" si="33"/>
        <v>0</v>
      </c>
      <c r="K334" s="187">
        <f t="shared" si="34"/>
        <v>0</v>
      </c>
      <c r="L334" s="187">
        <f t="shared" si="35"/>
        <v>0</v>
      </c>
      <c r="M334" s="187">
        <f t="shared" si="36"/>
        <v>0</v>
      </c>
    </row>
    <row r="335" spans="2:13" s="27" customFormat="1" ht="20.100000000000001" customHeight="1">
      <c r="B335" s="204"/>
      <c r="C335" s="205"/>
      <c r="D335" s="206"/>
      <c r="E335" s="206"/>
      <c r="F335" s="207"/>
      <c r="G335" s="187" t="str">
        <f t="shared" si="30"/>
        <v/>
      </c>
      <c r="H335" s="186">
        <f t="shared" si="37"/>
        <v>1E-3</v>
      </c>
      <c r="I335" s="187">
        <f t="shared" si="32"/>
        <v>0</v>
      </c>
      <c r="J335" s="187">
        <f t="shared" si="33"/>
        <v>0</v>
      </c>
      <c r="K335" s="187">
        <f t="shared" si="34"/>
        <v>0</v>
      </c>
      <c r="L335" s="187">
        <f t="shared" si="35"/>
        <v>0</v>
      </c>
      <c r="M335" s="187">
        <f t="shared" si="36"/>
        <v>0</v>
      </c>
    </row>
    <row r="336" spans="2:13" s="27" customFormat="1" ht="20.100000000000001" customHeight="1">
      <c r="B336" s="204"/>
      <c r="C336" s="205"/>
      <c r="D336" s="206"/>
      <c r="E336" s="206"/>
      <c r="F336" s="207"/>
      <c r="G336" s="187" t="str">
        <f t="shared" si="30"/>
        <v/>
      </c>
      <c r="H336" s="186">
        <f t="shared" si="37"/>
        <v>1E-3</v>
      </c>
      <c r="I336" s="187">
        <f t="shared" si="32"/>
        <v>0</v>
      </c>
      <c r="J336" s="187">
        <f t="shared" si="33"/>
        <v>0</v>
      </c>
      <c r="K336" s="187">
        <f t="shared" si="34"/>
        <v>0</v>
      </c>
      <c r="L336" s="187">
        <f t="shared" si="35"/>
        <v>0</v>
      </c>
      <c r="M336" s="187">
        <f t="shared" si="36"/>
        <v>0</v>
      </c>
    </row>
    <row r="337" spans="2:13" s="27" customFormat="1" ht="20.100000000000001" customHeight="1">
      <c r="B337" s="204"/>
      <c r="C337" s="205"/>
      <c r="D337" s="206"/>
      <c r="E337" s="206"/>
      <c r="F337" s="207"/>
      <c r="G337" s="187" t="str">
        <f t="shared" si="30"/>
        <v/>
      </c>
      <c r="H337" s="186">
        <f t="shared" si="37"/>
        <v>1E-3</v>
      </c>
      <c r="I337" s="187">
        <f t="shared" si="32"/>
        <v>0</v>
      </c>
      <c r="J337" s="187">
        <f t="shared" si="33"/>
        <v>0</v>
      </c>
      <c r="K337" s="187">
        <f t="shared" si="34"/>
        <v>0</v>
      </c>
      <c r="L337" s="187">
        <f t="shared" si="35"/>
        <v>0</v>
      </c>
      <c r="M337" s="187">
        <f t="shared" si="36"/>
        <v>0</v>
      </c>
    </row>
    <row r="338" spans="2:13" s="27" customFormat="1" ht="20.100000000000001" customHeight="1">
      <c r="B338" s="204"/>
      <c r="C338" s="205"/>
      <c r="D338" s="206"/>
      <c r="E338" s="206"/>
      <c r="F338" s="207"/>
      <c r="G338" s="187" t="str">
        <f t="shared" si="30"/>
        <v/>
      </c>
      <c r="H338" s="186">
        <f t="shared" si="37"/>
        <v>1E-3</v>
      </c>
      <c r="I338" s="187">
        <f t="shared" si="32"/>
        <v>0</v>
      </c>
      <c r="J338" s="187">
        <f t="shared" si="33"/>
        <v>0</v>
      </c>
      <c r="K338" s="187">
        <f t="shared" si="34"/>
        <v>0</v>
      </c>
      <c r="L338" s="187">
        <f t="shared" si="35"/>
        <v>0</v>
      </c>
      <c r="M338" s="187">
        <f t="shared" si="36"/>
        <v>0</v>
      </c>
    </row>
    <row r="339" spans="2:13" s="27" customFormat="1" ht="20.100000000000001" customHeight="1">
      <c r="B339" s="204"/>
      <c r="C339" s="205"/>
      <c r="D339" s="206"/>
      <c r="E339" s="206"/>
      <c r="F339" s="207"/>
      <c r="G339" s="187" t="str">
        <f t="shared" si="30"/>
        <v/>
      </c>
      <c r="H339" s="186">
        <f t="shared" si="37"/>
        <v>1E-3</v>
      </c>
      <c r="I339" s="187">
        <f t="shared" si="32"/>
        <v>0</v>
      </c>
      <c r="J339" s="187">
        <f t="shared" si="33"/>
        <v>0</v>
      </c>
      <c r="K339" s="187">
        <f t="shared" si="34"/>
        <v>0</v>
      </c>
      <c r="L339" s="187">
        <f t="shared" si="35"/>
        <v>0</v>
      </c>
      <c r="M339" s="187">
        <f t="shared" si="36"/>
        <v>0</v>
      </c>
    </row>
    <row r="340" spans="2:13" s="27" customFormat="1" ht="20.100000000000001" customHeight="1">
      <c r="B340" s="204"/>
      <c r="C340" s="205"/>
      <c r="D340" s="206"/>
      <c r="E340" s="206"/>
      <c r="F340" s="207"/>
      <c r="G340" s="187" t="str">
        <f t="shared" si="30"/>
        <v/>
      </c>
      <c r="H340" s="186">
        <f t="shared" si="37"/>
        <v>1E-3</v>
      </c>
      <c r="I340" s="187">
        <f t="shared" si="32"/>
        <v>0</v>
      </c>
      <c r="J340" s="187">
        <f t="shared" si="33"/>
        <v>0</v>
      </c>
      <c r="K340" s="187">
        <f t="shared" si="34"/>
        <v>0</v>
      </c>
      <c r="L340" s="187">
        <f t="shared" si="35"/>
        <v>0</v>
      </c>
      <c r="M340" s="187">
        <f t="shared" si="36"/>
        <v>0</v>
      </c>
    </row>
    <row r="341" spans="2:13" s="27" customFormat="1" ht="20.100000000000001" customHeight="1">
      <c r="B341" s="204"/>
      <c r="C341" s="205"/>
      <c r="D341" s="206"/>
      <c r="E341" s="206"/>
      <c r="F341" s="207"/>
      <c r="G341" s="187" t="str">
        <f t="shared" si="30"/>
        <v/>
      </c>
      <c r="H341" s="186">
        <f t="shared" si="37"/>
        <v>1E-3</v>
      </c>
      <c r="I341" s="187">
        <f t="shared" si="32"/>
        <v>0</v>
      </c>
      <c r="J341" s="187">
        <f t="shared" si="33"/>
        <v>0</v>
      </c>
      <c r="K341" s="187">
        <f t="shared" si="34"/>
        <v>0</v>
      </c>
      <c r="L341" s="187">
        <f t="shared" si="35"/>
        <v>0</v>
      </c>
      <c r="M341" s="187">
        <f t="shared" si="36"/>
        <v>0</v>
      </c>
    </row>
    <row r="342" spans="2:13" s="27" customFormat="1" ht="20.100000000000001" customHeight="1">
      <c r="B342" s="204"/>
      <c r="C342" s="205"/>
      <c r="D342" s="206"/>
      <c r="E342" s="206"/>
      <c r="F342" s="207"/>
      <c r="G342" s="187" t="str">
        <f t="shared" si="30"/>
        <v/>
      </c>
      <c r="H342" s="186">
        <f t="shared" si="37"/>
        <v>1E-3</v>
      </c>
      <c r="I342" s="187">
        <f t="shared" si="32"/>
        <v>0</v>
      </c>
      <c r="J342" s="187">
        <f t="shared" si="33"/>
        <v>0</v>
      </c>
      <c r="K342" s="187">
        <f t="shared" si="34"/>
        <v>0</v>
      </c>
      <c r="L342" s="187">
        <f t="shared" si="35"/>
        <v>0</v>
      </c>
      <c r="M342" s="187">
        <f t="shared" si="36"/>
        <v>0</v>
      </c>
    </row>
    <row r="343" spans="2:13" s="27" customFormat="1" ht="20.100000000000001" customHeight="1">
      <c r="B343" s="204"/>
      <c r="C343" s="205"/>
      <c r="D343" s="206"/>
      <c r="E343" s="206"/>
      <c r="F343" s="207"/>
      <c r="G343" s="187" t="str">
        <f t="shared" si="30"/>
        <v/>
      </c>
      <c r="H343" s="186">
        <f t="shared" si="37"/>
        <v>1E-3</v>
      </c>
      <c r="I343" s="187">
        <f t="shared" si="32"/>
        <v>0</v>
      </c>
      <c r="J343" s="187">
        <f t="shared" si="33"/>
        <v>0</v>
      </c>
      <c r="K343" s="187">
        <f t="shared" si="34"/>
        <v>0</v>
      </c>
      <c r="L343" s="187">
        <f t="shared" si="35"/>
        <v>0</v>
      </c>
      <c r="M343" s="187">
        <f t="shared" si="36"/>
        <v>0</v>
      </c>
    </row>
    <row r="344" spans="2:13" s="27" customFormat="1" ht="20.100000000000001" customHeight="1">
      <c r="B344" s="204"/>
      <c r="C344" s="205"/>
      <c r="D344" s="206"/>
      <c r="E344" s="206"/>
      <c r="F344" s="207"/>
      <c r="G344" s="187" t="str">
        <f t="shared" si="30"/>
        <v/>
      </c>
      <c r="H344" s="186">
        <f t="shared" si="37"/>
        <v>1E-3</v>
      </c>
      <c r="I344" s="187">
        <f t="shared" si="32"/>
        <v>0</v>
      </c>
      <c r="J344" s="187">
        <f t="shared" si="33"/>
        <v>0</v>
      </c>
      <c r="K344" s="187">
        <f t="shared" si="34"/>
        <v>0</v>
      </c>
      <c r="L344" s="187">
        <f t="shared" si="35"/>
        <v>0</v>
      </c>
      <c r="M344" s="187">
        <f t="shared" si="36"/>
        <v>0</v>
      </c>
    </row>
    <row r="345" spans="2:13" s="27" customFormat="1" ht="20.100000000000001" customHeight="1">
      <c r="B345" s="204"/>
      <c r="C345" s="205"/>
      <c r="D345" s="206"/>
      <c r="E345" s="206"/>
      <c r="F345" s="207"/>
      <c r="G345" s="187" t="str">
        <f t="shared" si="30"/>
        <v/>
      </c>
      <c r="H345" s="186">
        <f t="shared" si="37"/>
        <v>1E-3</v>
      </c>
      <c r="I345" s="187">
        <f t="shared" si="32"/>
        <v>0</v>
      </c>
      <c r="J345" s="187">
        <f t="shared" si="33"/>
        <v>0</v>
      </c>
      <c r="K345" s="187">
        <f t="shared" si="34"/>
        <v>0</v>
      </c>
      <c r="L345" s="187">
        <f t="shared" si="35"/>
        <v>0</v>
      </c>
      <c r="M345" s="187">
        <f t="shared" si="36"/>
        <v>0</v>
      </c>
    </row>
    <row r="346" spans="2:13" s="27" customFormat="1" ht="20.100000000000001" customHeight="1">
      <c r="B346" s="204"/>
      <c r="C346" s="205"/>
      <c r="D346" s="206"/>
      <c r="E346" s="206"/>
      <c r="F346" s="207"/>
      <c r="G346" s="187" t="str">
        <f t="shared" si="30"/>
        <v/>
      </c>
      <c r="H346" s="186">
        <f t="shared" si="37"/>
        <v>1E-3</v>
      </c>
      <c r="I346" s="187">
        <f t="shared" si="32"/>
        <v>0</v>
      </c>
      <c r="J346" s="187">
        <f t="shared" si="33"/>
        <v>0</v>
      </c>
      <c r="K346" s="187">
        <f t="shared" si="34"/>
        <v>0</v>
      </c>
      <c r="L346" s="187">
        <f t="shared" si="35"/>
        <v>0</v>
      </c>
      <c r="M346" s="187">
        <f t="shared" si="36"/>
        <v>0</v>
      </c>
    </row>
    <row r="347" spans="2:13" s="27" customFormat="1" ht="20.100000000000001" customHeight="1">
      <c r="B347" s="204"/>
      <c r="C347" s="205"/>
      <c r="D347" s="206"/>
      <c r="E347" s="206"/>
      <c r="F347" s="207"/>
      <c r="G347" s="187" t="str">
        <f t="shared" si="30"/>
        <v/>
      </c>
      <c r="H347" s="186">
        <f t="shared" si="37"/>
        <v>1E-3</v>
      </c>
      <c r="I347" s="187">
        <f t="shared" si="32"/>
        <v>0</v>
      </c>
      <c r="J347" s="187">
        <f t="shared" si="33"/>
        <v>0</v>
      </c>
      <c r="K347" s="187">
        <f t="shared" si="34"/>
        <v>0</v>
      </c>
      <c r="L347" s="187">
        <f t="shared" si="35"/>
        <v>0</v>
      </c>
      <c r="M347" s="187">
        <f t="shared" si="36"/>
        <v>0</v>
      </c>
    </row>
    <row r="348" spans="2:13" s="27" customFormat="1" ht="20.100000000000001" customHeight="1">
      <c r="B348" s="204"/>
      <c r="C348" s="205"/>
      <c r="D348" s="206"/>
      <c r="E348" s="206"/>
      <c r="F348" s="207"/>
      <c r="G348" s="187" t="str">
        <f t="shared" si="30"/>
        <v/>
      </c>
      <c r="H348" s="186">
        <f t="shared" si="37"/>
        <v>1E-3</v>
      </c>
      <c r="I348" s="187">
        <f t="shared" si="32"/>
        <v>0</v>
      </c>
      <c r="J348" s="187">
        <f t="shared" si="33"/>
        <v>0</v>
      </c>
      <c r="K348" s="187">
        <f t="shared" si="34"/>
        <v>0</v>
      </c>
      <c r="L348" s="187">
        <f t="shared" si="35"/>
        <v>0</v>
      </c>
      <c r="M348" s="187">
        <f t="shared" si="36"/>
        <v>0</v>
      </c>
    </row>
    <row r="349" spans="2:13" s="27" customFormat="1" ht="20.100000000000001" customHeight="1">
      <c r="B349" s="204"/>
      <c r="C349" s="205"/>
      <c r="D349" s="206"/>
      <c r="E349" s="206"/>
      <c r="F349" s="207"/>
      <c r="G349" s="187" t="str">
        <f t="shared" si="30"/>
        <v/>
      </c>
      <c r="H349" s="186">
        <f t="shared" si="37"/>
        <v>1E-3</v>
      </c>
      <c r="I349" s="187">
        <f t="shared" si="32"/>
        <v>0</v>
      </c>
      <c r="J349" s="187">
        <f t="shared" si="33"/>
        <v>0</v>
      </c>
      <c r="K349" s="187">
        <f t="shared" si="34"/>
        <v>0</v>
      </c>
      <c r="L349" s="187">
        <f t="shared" si="35"/>
        <v>0</v>
      </c>
      <c r="M349" s="187">
        <f t="shared" si="36"/>
        <v>0</v>
      </c>
    </row>
    <row r="350" spans="2:13" s="27" customFormat="1" ht="20.100000000000001" customHeight="1">
      <c r="B350" s="204"/>
      <c r="C350" s="205"/>
      <c r="D350" s="206"/>
      <c r="E350" s="206"/>
      <c r="F350" s="207"/>
      <c r="G350" s="187" t="str">
        <f t="shared" si="30"/>
        <v/>
      </c>
      <c r="H350" s="186">
        <f t="shared" si="37"/>
        <v>1E-3</v>
      </c>
      <c r="I350" s="187">
        <f t="shared" si="32"/>
        <v>0</v>
      </c>
      <c r="J350" s="187">
        <f t="shared" si="33"/>
        <v>0</v>
      </c>
      <c r="K350" s="187">
        <f t="shared" si="34"/>
        <v>0</v>
      </c>
      <c r="L350" s="187">
        <f t="shared" si="35"/>
        <v>0</v>
      </c>
      <c r="M350" s="187">
        <f t="shared" si="36"/>
        <v>0</v>
      </c>
    </row>
    <row r="351" spans="2:13" s="27" customFormat="1" ht="20.100000000000001" customHeight="1">
      <c r="B351" s="204"/>
      <c r="C351" s="205"/>
      <c r="D351" s="206"/>
      <c r="E351" s="206"/>
      <c r="F351" s="207"/>
      <c r="G351" s="187" t="str">
        <f t="shared" si="30"/>
        <v/>
      </c>
      <c r="H351" s="186">
        <f t="shared" si="37"/>
        <v>1E-3</v>
      </c>
      <c r="I351" s="187">
        <f t="shared" si="32"/>
        <v>0</v>
      </c>
      <c r="J351" s="187">
        <f t="shared" si="33"/>
        <v>0</v>
      </c>
      <c r="K351" s="187">
        <f t="shared" si="34"/>
        <v>0</v>
      </c>
      <c r="L351" s="187">
        <f t="shared" si="35"/>
        <v>0</v>
      </c>
      <c r="M351" s="187">
        <f t="shared" si="36"/>
        <v>0</v>
      </c>
    </row>
    <row r="352" spans="2:13" s="27" customFormat="1" ht="20.100000000000001" customHeight="1">
      <c r="B352" s="204"/>
      <c r="C352" s="205"/>
      <c r="D352" s="206"/>
      <c r="E352" s="206"/>
      <c r="F352" s="207"/>
      <c r="G352" s="187" t="str">
        <f t="shared" si="30"/>
        <v/>
      </c>
      <c r="H352" s="186">
        <f t="shared" si="37"/>
        <v>1E-3</v>
      </c>
      <c r="I352" s="187">
        <f t="shared" si="32"/>
        <v>0</v>
      </c>
      <c r="J352" s="187">
        <f t="shared" si="33"/>
        <v>0</v>
      </c>
      <c r="K352" s="187">
        <f t="shared" si="34"/>
        <v>0</v>
      </c>
      <c r="L352" s="187">
        <f t="shared" si="35"/>
        <v>0</v>
      </c>
      <c r="M352" s="187">
        <f t="shared" si="36"/>
        <v>0</v>
      </c>
    </row>
    <row r="353" spans="2:14" s="27" customFormat="1" ht="20.100000000000001" customHeight="1">
      <c r="B353" s="204"/>
      <c r="C353" s="205"/>
      <c r="D353" s="206"/>
      <c r="E353" s="206"/>
      <c r="F353" s="207"/>
      <c r="G353" s="187" t="str">
        <f t="shared" si="30"/>
        <v/>
      </c>
      <c r="H353" s="186">
        <f t="shared" si="37"/>
        <v>1E-3</v>
      </c>
      <c r="I353" s="187">
        <f t="shared" si="32"/>
        <v>0</v>
      </c>
      <c r="J353" s="187">
        <f t="shared" si="33"/>
        <v>0</v>
      </c>
      <c r="K353" s="187">
        <f t="shared" si="34"/>
        <v>0</v>
      </c>
      <c r="L353" s="187">
        <f t="shared" si="35"/>
        <v>0</v>
      </c>
      <c r="M353" s="187">
        <f t="shared" si="36"/>
        <v>0</v>
      </c>
    </row>
    <row r="354" spans="2:14" s="27" customFormat="1" ht="20.100000000000001" customHeight="1">
      <c r="B354" s="204"/>
      <c r="C354" s="205"/>
      <c r="D354" s="206"/>
      <c r="E354" s="206"/>
      <c r="F354" s="207"/>
      <c r="G354" s="187" t="str">
        <f t="shared" si="30"/>
        <v/>
      </c>
      <c r="H354" s="186">
        <f t="shared" si="37"/>
        <v>1E-3</v>
      </c>
      <c r="I354" s="187">
        <f t="shared" si="32"/>
        <v>0</v>
      </c>
      <c r="J354" s="187">
        <f t="shared" si="33"/>
        <v>0</v>
      </c>
      <c r="K354" s="187">
        <f t="shared" si="34"/>
        <v>0</v>
      </c>
      <c r="L354" s="187">
        <f t="shared" si="35"/>
        <v>0</v>
      </c>
      <c r="M354" s="187">
        <f t="shared" si="36"/>
        <v>0</v>
      </c>
    </row>
    <row r="355" spans="2:14" s="27" customFormat="1" ht="20.100000000000001" customHeight="1">
      <c r="B355" s="204"/>
      <c r="C355" s="205"/>
      <c r="D355" s="206"/>
      <c r="E355" s="206"/>
      <c r="F355" s="207"/>
      <c r="G355" s="187" t="str">
        <f t="shared" si="30"/>
        <v/>
      </c>
      <c r="H355" s="186">
        <f t="shared" si="37"/>
        <v>1E-3</v>
      </c>
      <c r="I355" s="187">
        <f t="shared" si="32"/>
        <v>0</v>
      </c>
      <c r="J355" s="187">
        <f t="shared" si="33"/>
        <v>0</v>
      </c>
      <c r="K355" s="187">
        <f t="shared" si="34"/>
        <v>0</v>
      </c>
      <c r="L355" s="187">
        <f t="shared" si="35"/>
        <v>0</v>
      </c>
      <c r="M355" s="187">
        <f t="shared" si="36"/>
        <v>0</v>
      </c>
    </row>
    <row r="356" spans="2:14" s="27" customFormat="1" ht="20.100000000000001" customHeight="1">
      <c r="B356" s="204"/>
      <c r="C356" s="205"/>
      <c r="D356" s="206"/>
      <c r="E356" s="206"/>
      <c r="F356" s="207"/>
      <c r="G356" s="187" t="str">
        <f t="shared" si="30"/>
        <v/>
      </c>
      <c r="H356" s="186">
        <f t="shared" si="37"/>
        <v>1E-3</v>
      </c>
      <c r="I356" s="187">
        <f t="shared" si="32"/>
        <v>0</v>
      </c>
      <c r="J356" s="187">
        <f t="shared" si="33"/>
        <v>0</v>
      </c>
      <c r="K356" s="187">
        <f t="shared" si="34"/>
        <v>0</v>
      </c>
      <c r="L356" s="187">
        <f t="shared" si="35"/>
        <v>0</v>
      </c>
      <c r="M356" s="187">
        <f t="shared" si="36"/>
        <v>0</v>
      </c>
    </row>
    <row r="357" spans="2:14" s="27" customFormat="1" ht="20.100000000000001" customHeight="1">
      <c r="B357" s="204"/>
      <c r="C357" s="205"/>
      <c r="D357" s="206"/>
      <c r="E357" s="206"/>
      <c r="F357" s="207"/>
      <c r="G357" s="187" t="str">
        <f t="shared" si="30"/>
        <v/>
      </c>
      <c r="H357" s="186">
        <f t="shared" si="37"/>
        <v>1E-3</v>
      </c>
      <c r="I357" s="187">
        <f t="shared" si="32"/>
        <v>0</v>
      </c>
      <c r="J357" s="187">
        <f t="shared" si="33"/>
        <v>0</v>
      </c>
      <c r="K357" s="187">
        <f t="shared" si="34"/>
        <v>0</v>
      </c>
      <c r="L357" s="187">
        <f t="shared" si="35"/>
        <v>0</v>
      </c>
      <c r="M357" s="187">
        <f t="shared" si="36"/>
        <v>0</v>
      </c>
    </row>
    <row r="358" spans="2:14" s="27" customFormat="1" ht="20.100000000000001" customHeight="1">
      <c r="B358" s="212"/>
      <c r="C358" s="213"/>
      <c r="D358" s="214"/>
      <c r="E358" s="214"/>
      <c r="F358" s="215"/>
      <c r="G358" s="187" t="str">
        <f t="shared" si="30"/>
        <v/>
      </c>
      <c r="H358" s="186">
        <f t="shared" si="37"/>
        <v>1E-3</v>
      </c>
      <c r="I358" s="187">
        <f t="shared" si="32"/>
        <v>0</v>
      </c>
      <c r="J358" s="187">
        <f t="shared" si="33"/>
        <v>0</v>
      </c>
      <c r="K358" s="187">
        <f t="shared" si="34"/>
        <v>0</v>
      </c>
      <c r="L358" s="187">
        <f t="shared" si="35"/>
        <v>0</v>
      </c>
      <c r="M358" s="187">
        <f t="shared" si="36"/>
        <v>0</v>
      </c>
    </row>
    <row r="359" spans="2:14" s="27" customFormat="1" ht="20.100000000000001" customHeight="1">
      <c r="D359" s="48"/>
      <c r="E359" s="48"/>
      <c r="F359" s="49"/>
      <c r="J359" s="32"/>
    </row>
    <row r="360" spans="2:14" ht="20.100000000000001" customHeight="1">
      <c r="B360" s="20" t="s">
        <v>230</v>
      </c>
      <c r="C360" s="20"/>
      <c r="D360" s="20"/>
      <c r="E360" s="20"/>
      <c r="F360" s="20"/>
      <c r="G360" s="20"/>
      <c r="H360" s="20"/>
      <c r="I360" s="20"/>
      <c r="J360" s="20"/>
      <c r="K360" s="20"/>
      <c r="L360" s="20"/>
      <c r="M360" s="20"/>
      <c r="N360" s="20"/>
    </row>
    <row r="361" spans="2:14" s="27" customFormat="1" ht="20.100000000000001" customHeight="1" thickBot="1">
      <c r="J361" s="32"/>
    </row>
    <row r="362" spans="2:14" s="27" customFormat="1" ht="20.100000000000001" customHeight="1">
      <c r="B362" s="155" t="s">
        <v>105</v>
      </c>
      <c r="C362" s="188" t="s">
        <v>0</v>
      </c>
      <c r="E362" s="155" t="s">
        <v>11</v>
      </c>
      <c r="F362" s="279"/>
      <c r="G362" s="280"/>
      <c r="H362" s="280"/>
      <c r="I362" s="281"/>
      <c r="J362" s="32"/>
    </row>
    <row r="363" spans="2:14" s="27" customFormat="1" ht="20.100000000000001" customHeight="1">
      <c r="B363" s="155" t="s">
        <v>222</v>
      </c>
      <c r="C363" s="188" t="str">
        <f>IF(C362="Electricity",VLOOKUP($C$12,'NGER Emission Factors'!$A$23:$J$34,2,FALSE),IF(C362="GreenPower",VLOOKUP(C362,'NGER Emission Factors'!$A$23:$J$35,2,FALSE),VLOOKUP(C362,'NGER Emission Factors'!$A$5:$J$18,2,FALSE)))</f>
        <v>Scope 1</v>
      </c>
      <c r="E363" s="316" t="s">
        <v>4</v>
      </c>
      <c r="F363" s="318"/>
      <c r="G363" s="319"/>
      <c r="H363" s="319"/>
      <c r="I363" s="320"/>
      <c r="J363" s="32"/>
    </row>
    <row r="364" spans="2:14" s="27" customFormat="1" ht="39.950000000000003" customHeight="1" thickBot="1">
      <c r="B364" s="155" t="s">
        <v>221</v>
      </c>
      <c r="C364" s="188">
        <f>IF(C362="Electricity",VLOOKUP($C$12,'NGER Emission Factors'!$A$23:$J$34,10,FALSE),IF(C362="GreenPower",VLOOKUP(C362,'NGER Emission Factors'!$A$23:$J$35,10,FALSE),VLOOKUP(C362,'NGER Emission Factors'!$A$5:$J$18,10,FALSE)))</f>
        <v>60.199999999999996</v>
      </c>
      <c r="D364" s="47"/>
      <c r="E364" s="317"/>
      <c r="F364" s="282"/>
      <c r="G364" s="283"/>
      <c r="H364" s="283"/>
      <c r="I364" s="284"/>
      <c r="J364" s="32"/>
    </row>
    <row r="365" spans="2:14" s="27" customFormat="1" ht="20.100000000000001" customHeight="1">
      <c r="B365" s="155" t="s">
        <v>220</v>
      </c>
      <c r="C365" s="188" t="str">
        <f>IF(C362="Electricity",VLOOKUP($C$12,'NGER Emission Factors'!$A$23:$J$34,5,FALSE),IF(C362="GreenPower",VLOOKUP(C362,'NGER Emission Factors'!$A$23:$J$35,5,FALSE),VLOOKUP(C362,'NGER Emission Factors'!$A$5:$J$18,5,FALSE)))</f>
        <v>kL</v>
      </c>
      <c r="J365" s="32"/>
    </row>
    <row r="366" spans="2:14" s="27" customFormat="1" ht="20.100000000000001" customHeight="1">
      <c r="B366" s="155" t="s">
        <v>226</v>
      </c>
      <c r="C366" s="188">
        <f>IF(C362="Electricity",VLOOKUP($C$12,'NGER Emission Factors'!$A$23:$J$34,6,FALSE),IF(C362="GreenPower",VLOOKUP(C362,'NGER Emission Factors'!$A$23:$J$35,6,FALSE),VLOOKUP(C362,'NGER Emission Factors'!$A$5:$J$18,6,FALSE)))</f>
        <v>26.2</v>
      </c>
      <c r="E366" s="27" t="s">
        <v>13</v>
      </c>
      <c r="J366" s="32"/>
    </row>
    <row r="367" spans="2:14" s="27" customFormat="1" ht="20.100000000000001" customHeight="1">
      <c r="G367" s="32"/>
    </row>
    <row r="368" spans="2:14" s="27" customFormat="1" ht="20.100000000000001" customHeight="1">
      <c r="J368" s="32"/>
    </row>
    <row r="369" spans="2:13" s="27" customFormat="1" ht="51.75" customHeight="1" thickBot="1">
      <c r="B369" s="155" t="s">
        <v>2</v>
      </c>
      <c r="C369" s="155" t="s">
        <v>3</v>
      </c>
      <c r="D369" s="155" t="s">
        <v>6</v>
      </c>
      <c r="E369" s="155" t="s">
        <v>7</v>
      </c>
      <c r="F369" s="155" t="str">
        <f>"Billed Quantity ("&amp;C365&amp;")"</f>
        <v>Billed Quantity (kL)</v>
      </c>
      <c r="G369" s="155" t="s">
        <v>8</v>
      </c>
      <c r="H369" s="155" t="s">
        <v>226</v>
      </c>
      <c r="I369" s="155" t="s">
        <v>223</v>
      </c>
      <c r="J369" s="155" t="s">
        <v>224</v>
      </c>
      <c r="K369" s="155" t="s">
        <v>225</v>
      </c>
      <c r="L369" s="155" t="s">
        <v>225</v>
      </c>
      <c r="M369" s="155" t="s">
        <v>225</v>
      </c>
    </row>
    <row r="370" spans="2:13" s="27" customFormat="1" ht="20.100000000000001" customHeight="1">
      <c r="B370" s="200"/>
      <c r="C370" s="201"/>
      <c r="D370" s="202"/>
      <c r="E370" s="202"/>
      <c r="F370" s="203"/>
      <c r="G370" s="187" t="str">
        <f t="shared" ref="G370:G431" si="38">IF(ISBLANK(D370),"",E370-D370+1)</f>
        <v/>
      </c>
      <c r="H370" s="186">
        <f>$C$366</f>
        <v>26.2</v>
      </c>
      <c r="I370" s="187">
        <f t="shared" ref="I370:I431" si="39">IF(F370&gt;0,F370*H370*IF(OR(D370&gt;$H$9,E370&lt;$H$8), 0, IF(D370&lt;$H$8,E370-$H$8,IF($H$9&lt;E370,E370-$H$9,G370)))/G370,0)</f>
        <v>0</v>
      </c>
      <c r="J370" s="187">
        <f t="shared" ref="J370:J431" si="40">IF(F370&gt;0,F370*H370*IF(OR(D370&gt;$I$9,E370&lt;$I$8), 0, IF(D370&lt;$I$8,E370-$I$8,IF($I$9&lt;E370,E370-$I$9,G370)))/G370,0)</f>
        <v>0</v>
      </c>
      <c r="K370" s="187">
        <f t="shared" ref="K370:K431" si="41">IF(F370&gt;0,F370*H370*IF(OR(D370&gt;$J$9,E370&lt;$J$8), 0, IF(D370&lt;$J$8,E370-$J$8,IF($J$9&lt;E370,E370-$J$9,G370)))/G370,0)</f>
        <v>0</v>
      </c>
      <c r="L370" s="187">
        <f>IF(F370&gt;0,F370*H370*IF(OR(D370&gt;$K$9,E370&lt;$K$8), 0, IF(D370&lt;$K$8,E370-$K$8,IF($K$9&lt;E370,E370-$K$9,G370)))/G370,0)</f>
        <v>0</v>
      </c>
      <c r="M370" s="187">
        <f>IF(F370&gt;0,F370*H370*IF(OR(D370&gt;$L$9,E370&lt;$L$8), 0, IF(D370&lt;$L$8,E370-$L$8,IF($L$9&lt;E370,E370-$L$9,G370)))/G370,0)</f>
        <v>0</v>
      </c>
    </row>
    <row r="371" spans="2:13" s="27" customFormat="1" ht="20.100000000000001" customHeight="1">
      <c r="B371" s="204"/>
      <c r="C371" s="205"/>
      <c r="D371" s="206"/>
      <c r="E371" s="206"/>
      <c r="F371" s="207"/>
      <c r="G371" s="187" t="str">
        <f t="shared" si="38"/>
        <v/>
      </c>
      <c r="H371" s="186">
        <f t="shared" ref="H371:H431" si="42">$C$366</f>
        <v>26.2</v>
      </c>
      <c r="I371" s="187">
        <f t="shared" si="39"/>
        <v>0</v>
      </c>
      <c r="J371" s="187">
        <f t="shared" si="40"/>
        <v>0</v>
      </c>
      <c r="K371" s="187">
        <f t="shared" si="41"/>
        <v>0</v>
      </c>
      <c r="L371" s="187">
        <f t="shared" ref="L371:L431" si="43">IF(F371&gt;0,F371*H371*IF(OR(D371&gt;$K$9,E371&lt;$K$8), 0, IF(D371&lt;$K$8,E371-$K$8,IF($K$9&lt;E371,E371-$K$9,G371)))/G371,0)</f>
        <v>0</v>
      </c>
      <c r="M371" s="187">
        <f t="shared" ref="M371:M431" si="44">IF(F371&gt;0,F371*H371*IF(OR(D371&gt;$L$9,E371&lt;$L$8), 0, IF(D371&lt;$L$8,E371-$L$8,IF($L$9&lt;E371,E371-$L$9,G371)))/G371,0)</f>
        <v>0</v>
      </c>
    </row>
    <row r="372" spans="2:13" s="27" customFormat="1" ht="20.100000000000001" customHeight="1">
      <c r="B372" s="204"/>
      <c r="C372" s="205"/>
      <c r="D372" s="206"/>
      <c r="E372" s="206"/>
      <c r="F372" s="207"/>
      <c r="G372" s="187" t="str">
        <f t="shared" si="38"/>
        <v/>
      </c>
      <c r="H372" s="186">
        <f t="shared" si="42"/>
        <v>26.2</v>
      </c>
      <c r="I372" s="187">
        <f t="shared" si="39"/>
        <v>0</v>
      </c>
      <c r="J372" s="187">
        <f t="shared" si="40"/>
        <v>0</v>
      </c>
      <c r="K372" s="187">
        <f t="shared" si="41"/>
        <v>0</v>
      </c>
      <c r="L372" s="187">
        <f t="shared" si="43"/>
        <v>0</v>
      </c>
      <c r="M372" s="187">
        <f t="shared" si="44"/>
        <v>0</v>
      </c>
    </row>
    <row r="373" spans="2:13" s="27" customFormat="1" ht="20.100000000000001" customHeight="1">
      <c r="B373" s="204"/>
      <c r="C373" s="205"/>
      <c r="D373" s="206"/>
      <c r="E373" s="206"/>
      <c r="F373" s="207"/>
      <c r="G373" s="187" t="str">
        <f t="shared" si="38"/>
        <v/>
      </c>
      <c r="H373" s="186">
        <f t="shared" si="42"/>
        <v>26.2</v>
      </c>
      <c r="I373" s="187">
        <f t="shared" si="39"/>
        <v>0</v>
      </c>
      <c r="J373" s="187">
        <f t="shared" si="40"/>
        <v>0</v>
      </c>
      <c r="K373" s="187">
        <f t="shared" si="41"/>
        <v>0</v>
      </c>
      <c r="L373" s="187">
        <f t="shared" si="43"/>
        <v>0</v>
      </c>
      <c r="M373" s="187">
        <f t="shared" si="44"/>
        <v>0</v>
      </c>
    </row>
    <row r="374" spans="2:13" s="27" customFormat="1" ht="20.100000000000001" customHeight="1">
      <c r="B374" s="204"/>
      <c r="C374" s="205"/>
      <c r="D374" s="206"/>
      <c r="E374" s="206"/>
      <c r="F374" s="207"/>
      <c r="G374" s="187" t="str">
        <f t="shared" si="38"/>
        <v/>
      </c>
      <c r="H374" s="186">
        <f t="shared" si="42"/>
        <v>26.2</v>
      </c>
      <c r="I374" s="187">
        <f t="shared" si="39"/>
        <v>0</v>
      </c>
      <c r="J374" s="187">
        <f t="shared" si="40"/>
        <v>0</v>
      </c>
      <c r="K374" s="187">
        <f t="shared" si="41"/>
        <v>0</v>
      </c>
      <c r="L374" s="187">
        <f t="shared" si="43"/>
        <v>0</v>
      </c>
      <c r="M374" s="187">
        <f t="shared" si="44"/>
        <v>0</v>
      </c>
    </row>
    <row r="375" spans="2:13" s="27" customFormat="1" ht="20.100000000000001" customHeight="1">
      <c r="B375" s="204"/>
      <c r="C375" s="205"/>
      <c r="D375" s="206"/>
      <c r="E375" s="206"/>
      <c r="F375" s="207"/>
      <c r="G375" s="187" t="str">
        <f t="shared" si="38"/>
        <v/>
      </c>
      <c r="H375" s="186">
        <f t="shared" si="42"/>
        <v>26.2</v>
      </c>
      <c r="I375" s="187">
        <f t="shared" si="39"/>
        <v>0</v>
      </c>
      <c r="J375" s="187">
        <f t="shared" si="40"/>
        <v>0</v>
      </c>
      <c r="K375" s="187">
        <f t="shared" si="41"/>
        <v>0</v>
      </c>
      <c r="L375" s="187">
        <f t="shared" si="43"/>
        <v>0</v>
      </c>
      <c r="M375" s="187">
        <f t="shared" si="44"/>
        <v>0</v>
      </c>
    </row>
    <row r="376" spans="2:13" s="27" customFormat="1" ht="20.100000000000001" customHeight="1">
      <c r="B376" s="204"/>
      <c r="C376" s="205"/>
      <c r="D376" s="206"/>
      <c r="E376" s="206"/>
      <c r="F376" s="207"/>
      <c r="G376" s="187" t="str">
        <f t="shared" si="38"/>
        <v/>
      </c>
      <c r="H376" s="186">
        <f t="shared" si="42"/>
        <v>26.2</v>
      </c>
      <c r="I376" s="187">
        <f t="shared" si="39"/>
        <v>0</v>
      </c>
      <c r="J376" s="187">
        <f t="shared" si="40"/>
        <v>0</v>
      </c>
      <c r="K376" s="187">
        <f t="shared" si="41"/>
        <v>0</v>
      </c>
      <c r="L376" s="187">
        <f t="shared" si="43"/>
        <v>0</v>
      </c>
      <c r="M376" s="187">
        <f t="shared" si="44"/>
        <v>0</v>
      </c>
    </row>
    <row r="377" spans="2:13" s="27" customFormat="1" ht="20.100000000000001" customHeight="1">
      <c r="B377" s="204"/>
      <c r="C377" s="205"/>
      <c r="D377" s="206"/>
      <c r="E377" s="206"/>
      <c r="F377" s="207"/>
      <c r="G377" s="187" t="str">
        <f t="shared" si="38"/>
        <v/>
      </c>
      <c r="H377" s="186">
        <f t="shared" si="42"/>
        <v>26.2</v>
      </c>
      <c r="I377" s="187">
        <f t="shared" si="39"/>
        <v>0</v>
      </c>
      <c r="J377" s="187">
        <f t="shared" si="40"/>
        <v>0</v>
      </c>
      <c r="K377" s="187">
        <f t="shared" si="41"/>
        <v>0</v>
      </c>
      <c r="L377" s="187">
        <f t="shared" si="43"/>
        <v>0</v>
      </c>
      <c r="M377" s="187">
        <f t="shared" si="44"/>
        <v>0</v>
      </c>
    </row>
    <row r="378" spans="2:13" s="27" customFormat="1" ht="20.100000000000001" customHeight="1">
      <c r="B378" s="204"/>
      <c r="C378" s="205"/>
      <c r="D378" s="206"/>
      <c r="E378" s="206"/>
      <c r="F378" s="207"/>
      <c r="G378" s="187" t="str">
        <f t="shared" si="38"/>
        <v/>
      </c>
      <c r="H378" s="186">
        <f t="shared" si="42"/>
        <v>26.2</v>
      </c>
      <c r="I378" s="187">
        <f t="shared" si="39"/>
        <v>0</v>
      </c>
      <c r="J378" s="187">
        <f t="shared" si="40"/>
        <v>0</v>
      </c>
      <c r="K378" s="187">
        <f t="shared" si="41"/>
        <v>0</v>
      </c>
      <c r="L378" s="187">
        <f t="shared" si="43"/>
        <v>0</v>
      </c>
      <c r="M378" s="187">
        <f t="shared" si="44"/>
        <v>0</v>
      </c>
    </row>
    <row r="379" spans="2:13" s="27" customFormat="1" ht="20.100000000000001" customHeight="1">
      <c r="B379" s="204"/>
      <c r="C379" s="205"/>
      <c r="D379" s="206"/>
      <c r="E379" s="206"/>
      <c r="F379" s="207"/>
      <c r="G379" s="187" t="str">
        <f t="shared" si="38"/>
        <v/>
      </c>
      <c r="H379" s="186">
        <f t="shared" si="42"/>
        <v>26.2</v>
      </c>
      <c r="I379" s="187">
        <f t="shared" si="39"/>
        <v>0</v>
      </c>
      <c r="J379" s="187">
        <f t="shared" si="40"/>
        <v>0</v>
      </c>
      <c r="K379" s="187">
        <f t="shared" si="41"/>
        <v>0</v>
      </c>
      <c r="L379" s="187">
        <f t="shared" si="43"/>
        <v>0</v>
      </c>
      <c r="M379" s="187">
        <f t="shared" si="44"/>
        <v>0</v>
      </c>
    </row>
    <row r="380" spans="2:13" s="27" customFormat="1" ht="20.100000000000001" customHeight="1">
      <c r="B380" s="204"/>
      <c r="C380" s="205"/>
      <c r="D380" s="206"/>
      <c r="E380" s="206"/>
      <c r="F380" s="207"/>
      <c r="G380" s="187" t="str">
        <f t="shared" si="38"/>
        <v/>
      </c>
      <c r="H380" s="186">
        <f t="shared" si="42"/>
        <v>26.2</v>
      </c>
      <c r="I380" s="187">
        <f t="shared" si="39"/>
        <v>0</v>
      </c>
      <c r="J380" s="187">
        <f t="shared" si="40"/>
        <v>0</v>
      </c>
      <c r="K380" s="187">
        <f t="shared" si="41"/>
        <v>0</v>
      </c>
      <c r="L380" s="187">
        <f t="shared" si="43"/>
        <v>0</v>
      </c>
      <c r="M380" s="187">
        <f t="shared" si="44"/>
        <v>0</v>
      </c>
    </row>
    <row r="381" spans="2:13" s="27" customFormat="1" ht="20.100000000000001" customHeight="1">
      <c r="B381" s="204"/>
      <c r="C381" s="205"/>
      <c r="D381" s="206"/>
      <c r="E381" s="206"/>
      <c r="F381" s="207"/>
      <c r="G381" s="187" t="str">
        <f t="shared" si="38"/>
        <v/>
      </c>
      <c r="H381" s="186">
        <f t="shared" si="42"/>
        <v>26.2</v>
      </c>
      <c r="I381" s="187">
        <f t="shared" si="39"/>
        <v>0</v>
      </c>
      <c r="J381" s="187">
        <f t="shared" si="40"/>
        <v>0</v>
      </c>
      <c r="K381" s="187">
        <f t="shared" si="41"/>
        <v>0</v>
      </c>
      <c r="L381" s="187">
        <f t="shared" si="43"/>
        <v>0</v>
      </c>
      <c r="M381" s="187">
        <f t="shared" si="44"/>
        <v>0</v>
      </c>
    </row>
    <row r="382" spans="2:13" s="27" customFormat="1" ht="20.100000000000001" customHeight="1">
      <c r="B382" s="204"/>
      <c r="C382" s="205"/>
      <c r="D382" s="206"/>
      <c r="E382" s="206"/>
      <c r="F382" s="207"/>
      <c r="G382" s="187" t="str">
        <f t="shared" si="38"/>
        <v/>
      </c>
      <c r="H382" s="186">
        <f t="shared" si="42"/>
        <v>26.2</v>
      </c>
      <c r="I382" s="187">
        <f t="shared" si="39"/>
        <v>0</v>
      </c>
      <c r="J382" s="187">
        <f t="shared" si="40"/>
        <v>0</v>
      </c>
      <c r="K382" s="187">
        <f t="shared" si="41"/>
        <v>0</v>
      </c>
      <c r="L382" s="187">
        <f t="shared" si="43"/>
        <v>0</v>
      </c>
      <c r="M382" s="187">
        <f t="shared" si="44"/>
        <v>0</v>
      </c>
    </row>
    <row r="383" spans="2:13" s="27" customFormat="1" ht="20.100000000000001" customHeight="1">
      <c r="B383" s="204"/>
      <c r="C383" s="205"/>
      <c r="D383" s="206"/>
      <c r="E383" s="206"/>
      <c r="F383" s="207"/>
      <c r="G383" s="187" t="str">
        <f t="shared" si="38"/>
        <v/>
      </c>
      <c r="H383" s="186">
        <f t="shared" si="42"/>
        <v>26.2</v>
      </c>
      <c r="I383" s="187">
        <f t="shared" si="39"/>
        <v>0</v>
      </c>
      <c r="J383" s="187">
        <f t="shared" si="40"/>
        <v>0</v>
      </c>
      <c r="K383" s="187">
        <f t="shared" si="41"/>
        <v>0</v>
      </c>
      <c r="L383" s="187">
        <f t="shared" si="43"/>
        <v>0</v>
      </c>
      <c r="M383" s="187">
        <f t="shared" si="44"/>
        <v>0</v>
      </c>
    </row>
    <row r="384" spans="2:13" s="27" customFormat="1" ht="20.100000000000001" customHeight="1">
      <c r="B384" s="204"/>
      <c r="C384" s="205"/>
      <c r="D384" s="206"/>
      <c r="E384" s="206"/>
      <c r="F384" s="207"/>
      <c r="G384" s="187" t="str">
        <f t="shared" si="38"/>
        <v/>
      </c>
      <c r="H384" s="186">
        <f t="shared" si="42"/>
        <v>26.2</v>
      </c>
      <c r="I384" s="187">
        <f t="shared" si="39"/>
        <v>0</v>
      </c>
      <c r="J384" s="187">
        <f t="shared" si="40"/>
        <v>0</v>
      </c>
      <c r="K384" s="187">
        <f t="shared" si="41"/>
        <v>0</v>
      </c>
      <c r="L384" s="187">
        <f t="shared" si="43"/>
        <v>0</v>
      </c>
      <c r="M384" s="187">
        <f t="shared" si="44"/>
        <v>0</v>
      </c>
    </row>
    <row r="385" spans="2:13" s="27" customFormat="1" ht="20.100000000000001" customHeight="1">
      <c r="B385" s="204"/>
      <c r="C385" s="205"/>
      <c r="D385" s="206"/>
      <c r="E385" s="206"/>
      <c r="F385" s="207"/>
      <c r="G385" s="187" t="str">
        <f t="shared" si="38"/>
        <v/>
      </c>
      <c r="H385" s="186">
        <f t="shared" si="42"/>
        <v>26.2</v>
      </c>
      <c r="I385" s="187">
        <f t="shared" si="39"/>
        <v>0</v>
      </c>
      <c r="J385" s="187">
        <f t="shared" si="40"/>
        <v>0</v>
      </c>
      <c r="K385" s="187">
        <f t="shared" si="41"/>
        <v>0</v>
      </c>
      <c r="L385" s="187">
        <f t="shared" si="43"/>
        <v>0</v>
      </c>
      <c r="M385" s="187">
        <f t="shared" si="44"/>
        <v>0</v>
      </c>
    </row>
    <row r="386" spans="2:13" s="27" customFormat="1" ht="20.100000000000001" customHeight="1">
      <c r="B386" s="204"/>
      <c r="C386" s="205"/>
      <c r="D386" s="206"/>
      <c r="E386" s="206"/>
      <c r="F386" s="207"/>
      <c r="G386" s="187" t="str">
        <f t="shared" si="38"/>
        <v/>
      </c>
      <c r="H386" s="186">
        <f t="shared" si="42"/>
        <v>26.2</v>
      </c>
      <c r="I386" s="187">
        <f t="shared" si="39"/>
        <v>0</v>
      </c>
      <c r="J386" s="187">
        <f t="shared" si="40"/>
        <v>0</v>
      </c>
      <c r="K386" s="187">
        <f t="shared" si="41"/>
        <v>0</v>
      </c>
      <c r="L386" s="187">
        <f t="shared" si="43"/>
        <v>0</v>
      </c>
      <c r="M386" s="187">
        <f t="shared" si="44"/>
        <v>0</v>
      </c>
    </row>
    <row r="387" spans="2:13" s="27" customFormat="1" ht="20.100000000000001" customHeight="1">
      <c r="B387" s="204"/>
      <c r="C387" s="205"/>
      <c r="D387" s="206"/>
      <c r="E387" s="206"/>
      <c r="F387" s="207"/>
      <c r="G387" s="187" t="str">
        <f t="shared" si="38"/>
        <v/>
      </c>
      <c r="H387" s="186">
        <f t="shared" si="42"/>
        <v>26.2</v>
      </c>
      <c r="I387" s="187">
        <f t="shared" si="39"/>
        <v>0</v>
      </c>
      <c r="J387" s="187">
        <f t="shared" si="40"/>
        <v>0</v>
      </c>
      <c r="K387" s="187">
        <f t="shared" si="41"/>
        <v>0</v>
      </c>
      <c r="L387" s="187">
        <f t="shared" si="43"/>
        <v>0</v>
      </c>
      <c r="M387" s="187">
        <f t="shared" si="44"/>
        <v>0</v>
      </c>
    </row>
    <row r="388" spans="2:13" s="27" customFormat="1" ht="20.100000000000001" customHeight="1">
      <c r="B388" s="204"/>
      <c r="C388" s="205"/>
      <c r="D388" s="206"/>
      <c r="E388" s="206"/>
      <c r="F388" s="207"/>
      <c r="G388" s="187" t="str">
        <f t="shared" si="38"/>
        <v/>
      </c>
      <c r="H388" s="186">
        <f t="shared" si="42"/>
        <v>26.2</v>
      </c>
      <c r="I388" s="187">
        <f t="shared" si="39"/>
        <v>0</v>
      </c>
      <c r="J388" s="187">
        <f t="shared" si="40"/>
        <v>0</v>
      </c>
      <c r="K388" s="187">
        <f t="shared" si="41"/>
        <v>0</v>
      </c>
      <c r="L388" s="187">
        <f t="shared" si="43"/>
        <v>0</v>
      </c>
      <c r="M388" s="187">
        <f t="shared" si="44"/>
        <v>0</v>
      </c>
    </row>
    <row r="389" spans="2:13" s="27" customFormat="1" ht="20.100000000000001" customHeight="1">
      <c r="B389" s="204"/>
      <c r="C389" s="205"/>
      <c r="D389" s="206"/>
      <c r="E389" s="206"/>
      <c r="F389" s="207"/>
      <c r="G389" s="187" t="str">
        <f t="shared" si="38"/>
        <v/>
      </c>
      <c r="H389" s="186">
        <f t="shared" si="42"/>
        <v>26.2</v>
      </c>
      <c r="I389" s="187">
        <f t="shared" si="39"/>
        <v>0</v>
      </c>
      <c r="J389" s="187">
        <f t="shared" si="40"/>
        <v>0</v>
      </c>
      <c r="K389" s="187">
        <f t="shared" si="41"/>
        <v>0</v>
      </c>
      <c r="L389" s="187">
        <f t="shared" si="43"/>
        <v>0</v>
      </c>
      <c r="M389" s="187">
        <f t="shared" si="44"/>
        <v>0</v>
      </c>
    </row>
    <row r="390" spans="2:13" s="27" customFormat="1" ht="20.100000000000001" customHeight="1">
      <c r="B390" s="204"/>
      <c r="C390" s="205"/>
      <c r="D390" s="206"/>
      <c r="E390" s="206"/>
      <c r="F390" s="207"/>
      <c r="G390" s="187" t="str">
        <f t="shared" si="38"/>
        <v/>
      </c>
      <c r="H390" s="186">
        <f t="shared" si="42"/>
        <v>26.2</v>
      </c>
      <c r="I390" s="187">
        <f t="shared" si="39"/>
        <v>0</v>
      </c>
      <c r="J390" s="187">
        <f t="shared" si="40"/>
        <v>0</v>
      </c>
      <c r="K390" s="187">
        <f t="shared" si="41"/>
        <v>0</v>
      </c>
      <c r="L390" s="187">
        <f t="shared" si="43"/>
        <v>0</v>
      </c>
      <c r="M390" s="187">
        <f t="shared" si="44"/>
        <v>0</v>
      </c>
    </row>
    <row r="391" spans="2:13" s="27" customFormat="1" ht="20.100000000000001" customHeight="1">
      <c r="B391" s="204"/>
      <c r="C391" s="205"/>
      <c r="D391" s="206"/>
      <c r="E391" s="206"/>
      <c r="F391" s="207"/>
      <c r="G391" s="187" t="str">
        <f t="shared" si="38"/>
        <v/>
      </c>
      <c r="H391" s="186">
        <f t="shared" si="42"/>
        <v>26.2</v>
      </c>
      <c r="I391" s="187">
        <f t="shared" si="39"/>
        <v>0</v>
      </c>
      <c r="J391" s="187">
        <f t="shared" si="40"/>
        <v>0</v>
      </c>
      <c r="K391" s="187">
        <f t="shared" si="41"/>
        <v>0</v>
      </c>
      <c r="L391" s="187">
        <f t="shared" si="43"/>
        <v>0</v>
      </c>
      <c r="M391" s="187">
        <f t="shared" si="44"/>
        <v>0</v>
      </c>
    </row>
    <row r="392" spans="2:13" s="27" customFormat="1" ht="20.100000000000001" customHeight="1">
      <c r="B392" s="204"/>
      <c r="C392" s="205"/>
      <c r="D392" s="206"/>
      <c r="E392" s="206"/>
      <c r="F392" s="207"/>
      <c r="G392" s="187" t="str">
        <f t="shared" si="38"/>
        <v/>
      </c>
      <c r="H392" s="186">
        <f t="shared" si="42"/>
        <v>26.2</v>
      </c>
      <c r="I392" s="187">
        <f t="shared" si="39"/>
        <v>0</v>
      </c>
      <c r="J392" s="187">
        <f t="shared" si="40"/>
        <v>0</v>
      </c>
      <c r="K392" s="187">
        <f t="shared" si="41"/>
        <v>0</v>
      </c>
      <c r="L392" s="187">
        <f t="shared" si="43"/>
        <v>0</v>
      </c>
      <c r="M392" s="187">
        <f t="shared" si="44"/>
        <v>0</v>
      </c>
    </row>
    <row r="393" spans="2:13" s="27" customFormat="1" ht="20.100000000000001" customHeight="1">
      <c r="B393" s="204"/>
      <c r="C393" s="205"/>
      <c r="D393" s="206"/>
      <c r="E393" s="206"/>
      <c r="F393" s="207"/>
      <c r="G393" s="187" t="str">
        <f t="shared" si="38"/>
        <v/>
      </c>
      <c r="H393" s="186">
        <f t="shared" si="42"/>
        <v>26.2</v>
      </c>
      <c r="I393" s="187">
        <f t="shared" si="39"/>
        <v>0</v>
      </c>
      <c r="J393" s="187">
        <f t="shared" si="40"/>
        <v>0</v>
      </c>
      <c r="K393" s="187">
        <f t="shared" si="41"/>
        <v>0</v>
      </c>
      <c r="L393" s="187">
        <f t="shared" si="43"/>
        <v>0</v>
      </c>
      <c r="M393" s="187">
        <f t="shared" si="44"/>
        <v>0</v>
      </c>
    </row>
    <row r="394" spans="2:13" s="27" customFormat="1" ht="20.100000000000001" customHeight="1">
      <c r="B394" s="204"/>
      <c r="C394" s="205"/>
      <c r="D394" s="206"/>
      <c r="E394" s="206"/>
      <c r="F394" s="207"/>
      <c r="G394" s="187" t="str">
        <f t="shared" si="38"/>
        <v/>
      </c>
      <c r="H394" s="186">
        <f t="shared" si="42"/>
        <v>26.2</v>
      </c>
      <c r="I394" s="187">
        <f t="shared" si="39"/>
        <v>0</v>
      </c>
      <c r="J394" s="187">
        <f t="shared" si="40"/>
        <v>0</v>
      </c>
      <c r="K394" s="187">
        <f t="shared" si="41"/>
        <v>0</v>
      </c>
      <c r="L394" s="187">
        <f t="shared" si="43"/>
        <v>0</v>
      </c>
      <c r="M394" s="187">
        <f t="shared" si="44"/>
        <v>0</v>
      </c>
    </row>
    <row r="395" spans="2:13" s="27" customFormat="1" ht="20.100000000000001" customHeight="1">
      <c r="B395" s="204"/>
      <c r="C395" s="205"/>
      <c r="D395" s="206"/>
      <c r="E395" s="206"/>
      <c r="F395" s="207"/>
      <c r="G395" s="187" t="str">
        <f t="shared" si="38"/>
        <v/>
      </c>
      <c r="H395" s="186">
        <f t="shared" si="42"/>
        <v>26.2</v>
      </c>
      <c r="I395" s="187">
        <f t="shared" si="39"/>
        <v>0</v>
      </c>
      <c r="J395" s="187">
        <f t="shared" si="40"/>
        <v>0</v>
      </c>
      <c r="K395" s="187">
        <f t="shared" si="41"/>
        <v>0</v>
      </c>
      <c r="L395" s="187">
        <f t="shared" si="43"/>
        <v>0</v>
      </c>
      <c r="M395" s="187">
        <f t="shared" si="44"/>
        <v>0</v>
      </c>
    </row>
    <row r="396" spans="2:13" s="27" customFormat="1" ht="20.100000000000001" customHeight="1">
      <c r="B396" s="204"/>
      <c r="C396" s="205"/>
      <c r="D396" s="206"/>
      <c r="E396" s="206"/>
      <c r="F396" s="207"/>
      <c r="G396" s="187" t="str">
        <f t="shared" si="38"/>
        <v/>
      </c>
      <c r="H396" s="186">
        <f t="shared" si="42"/>
        <v>26.2</v>
      </c>
      <c r="I396" s="187">
        <f t="shared" si="39"/>
        <v>0</v>
      </c>
      <c r="J396" s="187">
        <f t="shared" si="40"/>
        <v>0</v>
      </c>
      <c r="K396" s="187">
        <f t="shared" si="41"/>
        <v>0</v>
      </c>
      <c r="L396" s="187">
        <f t="shared" si="43"/>
        <v>0</v>
      </c>
      <c r="M396" s="187">
        <f t="shared" si="44"/>
        <v>0</v>
      </c>
    </row>
    <row r="397" spans="2:13" s="27" customFormat="1" ht="20.100000000000001" customHeight="1">
      <c r="B397" s="204"/>
      <c r="C397" s="205"/>
      <c r="D397" s="206"/>
      <c r="E397" s="206"/>
      <c r="F397" s="207"/>
      <c r="G397" s="187" t="str">
        <f t="shared" si="38"/>
        <v/>
      </c>
      <c r="H397" s="186">
        <f t="shared" si="42"/>
        <v>26.2</v>
      </c>
      <c r="I397" s="187">
        <f t="shared" si="39"/>
        <v>0</v>
      </c>
      <c r="J397" s="187">
        <f t="shared" si="40"/>
        <v>0</v>
      </c>
      <c r="K397" s="187">
        <f t="shared" si="41"/>
        <v>0</v>
      </c>
      <c r="L397" s="187">
        <f t="shared" si="43"/>
        <v>0</v>
      </c>
      <c r="M397" s="187">
        <f t="shared" si="44"/>
        <v>0</v>
      </c>
    </row>
    <row r="398" spans="2:13" s="27" customFormat="1" ht="20.100000000000001" customHeight="1">
      <c r="B398" s="204"/>
      <c r="C398" s="205"/>
      <c r="D398" s="206"/>
      <c r="E398" s="206"/>
      <c r="F398" s="207"/>
      <c r="G398" s="187" t="str">
        <f t="shared" si="38"/>
        <v/>
      </c>
      <c r="H398" s="186">
        <f t="shared" si="42"/>
        <v>26.2</v>
      </c>
      <c r="I398" s="187">
        <f t="shared" si="39"/>
        <v>0</v>
      </c>
      <c r="J398" s="187">
        <f t="shared" si="40"/>
        <v>0</v>
      </c>
      <c r="K398" s="187">
        <f t="shared" si="41"/>
        <v>0</v>
      </c>
      <c r="L398" s="187">
        <f t="shared" si="43"/>
        <v>0</v>
      </c>
      <c r="M398" s="187">
        <f t="shared" si="44"/>
        <v>0</v>
      </c>
    </row>
    <row r="399" spans="2:13" s="27" customFormat="1" ht="20.100000000000001" customHeight="1">
      <c r="B399" s="204"/>
      <c r="C399" s="205"/>
      <c r="D399" s="206"/>
      <c r="E399" s="206"/>
      <c r="F399" s="207"/>
      <c r="G399" s="187" t="str">
        <f t="shared" si="38"/>
        <v/>
      </c>
      <c r="H399" s="186">
        <f t="shared" si="42"/>
        <v>26.2</v>
      </c>
      <c r="I399" s="187">
        <f t="shared" si="39"/>
        <v>0</v>
      </c>
      <c r="J399" s="187">
        <f t="shared" si="40"/>
        <v>0</v>
      </c>
      <c r="K399" s="187">
        <f t="shared" si="41"/>
        <v>0</v>
      </c>
      <c r="L399" s="187">
        <f t="shared" si="43"/>
        <v>0</v>
      </c>
      <c r="M399" s="187">
        <f t="shared" si="44"/>
        <v>0</v>
      </c>
    </row>
    <row r="400" spans="2:13" s="27" customFormat="1" ht="20.100000000000001" customHeight="1">
      <c r="B400" s="204"/>
      <c r="C400" s="205"/>
      <c r="D400" s="206"/>
      <c r="E400" s="206"/>
      <c r="F400" s="207"/>
      <c r="G400" s="187" t="str">
        <f t="shared" si="38"/>
        <v/>
      </c>
      <c r="H400" s="186">
        <f t="shared" si="42"/>
        <v>26.2</v>
      </c>
      <c r="I400" s="187">
        <f t="shared" si="39"/>
        <v>0</v>
      </c>
      <c r="J400" s="187">
        <f t="shared" si="40"/>
        <v>0</v>
      </c>
      <c r="K400" s="187">
        <f t="shared" si="41"/>
        <v>0</v>
      </c>
      <c r="L400" s="187">
        <f t="shared" si="43"/>
        <v>0</v>
      </c>
      <c r="M400" s="187">
        <f t="shared" si="44"/>
        <v>0</v>
      </c>
    </row>
    <row r="401" spans="2:13" s="27" customFormat="1" ht="20.100000000000001" customHeight="1">
      <c r="B401" s="204"/>
      <c r="C401" s="205"/>
      <c r="D401" s="206"/>
      <c r="E401" s="206"/>
      <c r="F401" s="207"/>
      <c r="G401" s="187" t="str">
        <f t="shared" si="38"/>
        <v/>
      </c>
      <c r="H401" s="186">
        <f t="shared" si="42"/>
        <v>26.2</v>
      </c>
      <c r="I401" s="187">
        <f t="shared" si="39"/>
        <v>0</v>
      </c>
      <c r="J401" s="187">
        <f t="shared" si="40"/>
        <v>0</v>
      </c>
      <c r="K401" s="187">
        <f t="shared" si="41"/>
        <v>0</v>
      </c>
      <c r="L401" s="187">
        <f t="shared" si="43"/>
        <v>0</v>
      </c>
      <c r="M401" s="187">
        <f t="shared" si="44"/>
        <v>0</v>
      </c>
    </row>
    <row r="402" spans="2:13" s="27" customFormat="1" ht="20.100000000000001" customHeight="1">
      <c r="B402" s="204"/>
      <c r="C402" s="205"/>
      <c r="D402" s="206"/>
      <c r="E402" s="206"/>
      <c r="F402" s="207"/>
      <c r="G402" s="187" t="str">
        <f t="shared" si="38"/>
        <v/>
      </c>
      <c r="H402" s="186">
        <f t="shared" si="42"/>
        <v>26.2</v>
      </c>
      <c r="I402" s="187">
        <f t="shared" si="39"/>
        <v>0</v>
      </c>
      <c r="J402" s="187">
        <f t="shared" si="40"/>
        <v>0</v>
      </c>
      <c r="K402" s="187">
        <f t="shared" si="41"/>
        <v>0</v>
      </c>
      <c r="L402" s="187">
        <f t="shared" si="43"/>
        <v>0</v>
      </c>
      <c r="M402" s="187">
        <f t="shared" si="44"/>
        <v>0</v>
      </c>
    </row>
    <row r="403" spans="2:13" s="27" customFormat="1" ht="20.100000000000001" customHeight="1">
      <c r="B403" s="204"/>
      <c r="C403" s="205"/>
      <c r="D403" s="206"/>
      <c r="E403" s="206"/>
      <c r="F403" s="207"/>
      <c r="G403" s="187" t="str">
        <f t="shared" si="38"/>
        <v/>
      </c>
      <c r="H403" s="186">
        <f t="shared" si="42"/>
        <v>26.2</v>
      </c>
      <c r="I403" s="187">
        <f t="shared" si="39"/>
        <v>0</v>
      </c>
      <c r="J403" s="187">
        <f t="shared" si="40"/>
        <v>0</v>
      </c>
      <c r="K403" s="187">
        <f t="shared" si="41"/>
        <v>0</v>
      </c>
      <c r="L403" s="187">
        <f t="shared" si="43"/>
        <v>0</v>
      </c>
      <c r="M403" s="187">
        <f t="shared" si="44"/>
        <v>0</v>
      </c>
    </row>
    <row r="404" spans="2:13" s="27" customFormat="1" ht="20.100000000000001" customHeight="1">
      <c r="B404" s="204"/>
      <c r="C404" s="205"/>
      <c r="D404" s="206"/>
      <c r="E404" s="206"/>
      <c r="F404" s="207"/>
      <c r="G404" s="187" t="str">
        <f t="shared" si="38"/>
        <v/>
      </c>
      <c r="H404" s="186">
        <f t="shared" si="42"/>
        <v>26.2</v>
      </c>
      <c r="I404" s="187">
        <f t="shared" si="39"/>
        <v>0</v>
      </c>
      <c r="J404" s="187">
        <f t="shared" si="40"/>
        <v>0</v>
      </c>
      <c r="K404" s="187">
        <f t="shared" si="41"/>
        <v>0</v>
      </c>
      <c r="L404" s="187">
        <f t="shared" si="43"/>
        <v>0</v>
      </c>
      <c r="M404" s="187">
        <f t="shared" si="44"/>
        <v>0</v>
      </c>
    </row>
    <row r="405" spans="2:13" s="27" customFormat="1" ht="20.100000000000001" customHeight="1">
      <c r="B405" s="204"/>
      <c r="C405" s="205"/>
      <c r="D405" s="206"/>
      <c r="E405" s="206"/>
      <c r="F405" s="207"/>
      <c r="G405" s="187" t="str">
        <f t="shared" si="38"/>
        <v/>
      </c>
      <c r="H405" s="186">
        <f t="shared" si="42"/>
        <v>26.2</v>
      </c>
      <c r="I405" s="187">
        <f t="shared" si="39"/>
        <v>0</v>
      </c>
      <c r="J405" s="187">
        <f t="shared" si="40"/>
        <v>0</v>
      </c>
      <c r="K405" s="187">
        <f t="shared" si="41"/>
        <v>0</v>
      </c>
      <c r="L405" s="187">
        <f t="shared" si="43"/>
        <v>0</v>
      </c>
      <c r="M405" s="187">
        <f t="shared" si="44"/>
        <v>0</v>
      </c>
    </row>
    <row r="406" spans="2:13" s="27" customFormat="1" ht="20.100000000000001" customHeight="1">
      <c r="B406" s="204"/>
      <c r="C406" s="205"/>
      <c r="D406" s="206"/>
      <c r="E406" s="206"/>
      <c r="F406" s="207"/>
      <c r="G406" s="187" t="str">
        <f t="shared" si="38"/>
        <v/>
      </c>
      <c r="H406" s="186">
        <f t="shared" si="42"/>
        <v>26.2</v>
      </c>
      <c r="I406" s="187">
        <f t="shared" si="39"/>
        <v>0</v>
      </c>
      <c r="J406" s="187">
        <f t="shared" si="40"/>
        <v>0</v>
      </c>
      <c r="K406" s="187">
        <f t="shared" si="41"/>
        <v>0</v>
      </c>
      <c r="L406" s="187">
        <f t="shared" si="43"/>
        <v>0</v>
      </c>
      <c r="M406" s="187">
        <f t="shared" si="44"/>
        <v>0</v>
      </c>
    </row>
    <row r="407" spans="2:13" s="27" customFormat="1" ht="20.100000000000001" customHeight="1">
      <c r="B407" s="204"/>
      <c r="C407" s="205"/>
      <c r="D407" s="206"/>
      <c r="E407" s="206"/>
      <c r="F407" s="207"/>
      <c r="G407" s="187" t="str">
        <f t="shared" si="38"/>
        <v/>
      </c>
      <c r="H407" s="186">
        <f t="shared" si="42"/>
        <v>26.2</v>
      </c>
      <c r="I407" s="187">
        <f t="shared" si="39"/>
        <v>0</v>
      </c>
      <c r="J407" s="187">
        <f t="shared" si="40"/>
        <v>0</v>
      </c>
      <c r="K407" s="187">
        <f t="shared" si="41"/>
        <v>0</v>
      </c>
      <c r="L407" s="187">
        <f t="shared" si="43"/>
        <v>0</v>
      </c>
      <c r="M407" s="187">
        <f t="shared" si="44"/>
        <v>0</v>
      </c>
    </row>
    <row r="408" spans="2:13" s="27" customFormat="1" ht="20.100000000000001" customHeight="1">
      <c r="B408" s="204"/>
      <c r="C408" s="205"/>
      <c r="D408" s="206"/>
      <c r="E408" s="206"/>
      <c r="F408" s="207"/>
      <c r="G408" s="187" t="str">
        <f t="shared" si="38"/>
        <v/>
      </c>
      <c r="H408" s="186">
        <f t="shared" si="42"/>
        <v>26.2</v>
      </c>
      <c r="I408" s="187">
        <f t="shared" si="39"/>
        <v>0</v>
      </c>
      <c r="J408" s="187">
        <f t="shared" si="40"/>
        <v>0</v>
      </c>
      <c r="K408" s="187">
        <f t="shared" si="41"/>
        <v>0</v>
      </c>
      <c r="L408" s="187">
        <f t="shared" si="43"/>
        <v>0</v>
      </c>
      <c r="M408" s="187">
        <f t="shared" si="44"/>
        <v>0</v>
      </c>
    </row>
    <row r="409" spans="2:13" s="27" customFormat="1" ht="20.100000000000001" customHeight="1">
      <c r="B409" s="204"/>
      <c r="C409" s="205"/>
      <c r="D409" s="206"/>
      <c r="E409" s="206"/>
      <c r="F409" s="207"/>
      <c r="G409" s="187" t="str">
        <f t="shared" si="38"/>
        <v/>
      </c>
      <c r="H409" s="186">
        <f t="shared" si="42"/>
        <v>26.2</v>
      </c>
      <c r="I409" s="187">
        <f t="shared" si="39"/>
        <v>0</v>
      </c>
      <c r="J409" s="187">
        <f t="shared" si="40"/>
        <v>0</v>
      </c>
      <c r="K409" s="187">
        <f t="shared" si="41"/>
        <v>0</v>
      </c>
      <c r="L409" s="187">
        <f t="shared" si="43"/>
        <v>0</v>
      </c>
      <c r="M409" s="187">
        <f t="shared" si="44"/>
        <v>0</v>
      </c>
    </row>
    <row r="410" spans="2:13" s="27" customFormat="1" ht="20.100000000000001" customHeight="1">
      <c r="B410" s="204"/>
      <c r="C410" s="205"/>
      <c r="D410" s="206"/>
      <c r="E410" s="206"/>
      <c r="F410" s="207"/>
      <c r="G410" s="187" t="str">
        <f t="shared" si="38"/>
        <v/>
      </c>
      <c r="H410" s="186">
        <f t="shared" si="42"/>
        <v>26.2</v>
      </c>
      <c r="I410" s="187">
        <f t="shared" si="39"/>
        <v>0</v>
      </c>
      <c r="J410" s="187">
        <f t="shared" si="40"/>
        <v>0</v>
      </c>
      <c r="K410" s="187">
        <f t="shared" si="41"/>
        <v>0</v>
      </c>
      <c r="L410" s="187">
        <f t="shared" si="43"/>
        <v>0</v>
      </c>
      <c r="M410" s="187">
        <f t="shared" si="44"/>
        <v>0</v>
      </c>
    </row>
    <row r="411" spans="2:13" s="27" customFormat="1" ht="20.100000000000001" customHeight="1">
      <c r="B411" s="204"/>
      <c r="C411" s="205"/>
      <c r="D411" s="206"/>
      <c r="E411" s="206"/>
      <c r="F411" s="207"/>
      <c r="G411" s="187" t="str">
        <f t="shared" si="38"/>
        <v/>
      </c>
      <c r="H411" s="186">
        <f t="shared" si="42"/>
        <v>26.2</v>
      </c>
      <c r="I411" s="187">
        <f t="shared" si="39"/>
        <v>0</v>
      </c>
      <c r="J411" s="187">
        <f t="shared" si="40"/>
        <v>0</v>
      </c>
      <c r="K411" s="187">
        <f t="shared" si="41"/>
        <v>0</v>
      </c>
      <c r="L411" s="187">
        <f t="shared" si="43"/>
        <v>0</v>
      </c>
      <c r="M411" s="187">
        <f t="shared" si="44"/>
        <v>0</v>
      </c>
    </row>
    <row r="412" spans="2:13" s="27" customFormat="1" ht="20.100000000000001" customHeight="1">
      <c r="B412" s="204"/>
      <c r="C412" s="205"/>
      <c r="D412" s="206"/>
      <c r="E412" s="206"/>
      <c r="F412" s="207"/>
      <c r="G412" s="187" t="str">
        <f t="shared" si="38"/>
        <v/>
      </c>
      <c r="H412" s="186">
        <f t="shared" si="42"/>
        <v>26.2</v>
      </c>
      <c r="I412" s="187">
        <f t="shared" si="39"/>
        <v>0</v>
      </c>
      <c r="J412" s="187">
        <f t="shared" si="40"/>
        <v>0</v>
      </c>
      <c r="K412" s="187">
        <f t="shared" si="41"/>
        <v>0</v>
      </c>
      <c r="L412" s="187">
        <f t="shared" si="43"/>
        <v>0</v>
      </c>
      <c r="M412" s="187">
        <f t="shared" si="44"/>
        <v>0</v>
      </c>
    </row>
    <row r="413" spans="2:13" s="27" customFormat="1" ht="20.100000000000001" customHeight="1">
      <c r="B413" s="204"/>
      <c r="C413" s="205"/>
      <c r="D413" s="206"/>
      <c r="E413" s="206"/>
      <c r="F413" s="207"/>
      <c r="G413" s="187" t="str">
        <f t="shared" si="38"/>
        <v/>
      </c>
      <c r="H413" s="186">
        <f t="shared" si="42"/>
        <v>26.2</v>
      </c>
      <c r="I413" s="187">
        <f t="shared" si="39"/>
        <v>0</v>
      </c>
      <c r="J413" s="187">
        <f t="shared" si="40"/>
        <v>0</v>
      </c>
      <c r="K413" s="187">
        <f t="shared" si="41"/>
        <v>0</v>
      </c>
      <c r="L413" s="187">
        <f t="shared" si="43"/>
        <v>0</v>
      </c>
      <c r="M413" s="187">
        <f t="shared" si="44"/>
        <v>0</v>
      </c>
    </row>
    <row r="414" spans="2:13" s="27" customFormat="1" ht="20.100000000000001" customHeight="1">
      <c r="B414" s="204"/>
      <c r="C414" s="205"/>
      <c r="D414" s="206"/>
      <c r="E414" s="206"/>
      <c r="F414" s="207"/>
      <c r="G414" s="187" t="str">
        <f t="shared" si="38"/>
        <v/>
      </c>
      <c r="H414" s="186">
        <f t="shared" si="42"/>
        <v>26.2</v>
      </c>
      <c r="I414" s="187">
        <f t="shared" si="39"/>
        <v>0</v>
      </c>
      <c r="J414" s="187">
        <f t="shared" si="40"/>
        <v>0</v>
      </c>
      <c r="K414" s="187">
        <f t="shared" si="41"/>
        <v>0</v>
      </c>
      <c r="L414" s="187">
        <f t="shared" si="43"/>
        <v>0</v>
      </c>
      <c r="M414" s="187">
        <f t="shared" si="44"/>
        <v>0</v>
      </c>
    </row>
    <row r="415" spans="2:13" s="27" customFormat="1" ht="20.100000000000001" customHeight="1">
      <c r="B415" s="204"/>
      <c r="C415" s="205"/>
      <c r="D415" s="206"/>
      <c r="E415" s="206"/>
      <c r="F415" s="207"/>
      <c r="G415" s="187" t="str">
        <f t="shared" si="38"/>
        <v/>
      </c>
      <c r="H415" s="186">
        <f t="shared" si="42"/>
        <v>26.2</v>
      </c>
      <c r="I415" s="187">
        <f t="shared" si="39"/>
        <v>0</v>
      </c>
      <c r="J415" s="187">
        <f t="shared" si="40"/>
        <v>0</v>
      </c>
      <c r="K415" s="187">
        <f t="shared" si="41"/>
        <v>0</v>
      </c>
      <c r="L415" s="187">
        <f t="shared" si="43"/>
        <v>0</v>
      </c>
      <c r="M415" s="187">
        <f t="shared" si="44"/>
        <v>0</v>
      </c>
    </row>
    <row r="416" spans="2:13" s="27" customFormat="1" ht="20.100000000000001" customHeight="1">
      <c r="B416" s="204"/>
      <c r="C416" s="205"/>
      <c r="D416" s="206"/>
      <c r="E416" s="206"/>
      <c r="F416" s="207"/>
      <c r="G416" s="187" t="str">
        <f t="shared" si="38"/>
        <v/>
      </c>
      <c r="H416" s="186">
        <f t="shared" si="42"/>
        <v>26.2</v>
      </c>
      <c r="I416" s="187">
        <f t="shared" si="39"/>
        <v>0</v>
      </c>
      <c r="J416" s="187">
        <f t="shared" si="40"/>
        <v>0</v>
      </c>
      <c r="K416" s="187">
        <f t="shared" si="41"/>
        <v>0</v>
      </c>
      <c r="L416" s="187">
        <f t="shared" si="43"/>
        <v>0</v>
      </c>
      <c r="M416" s="187">
        <f t="shared" si="44"/>
        <v>0</v>
      </c>
    </row>
    <row r="417" spans="2:13" s="27" customFormat="1" ht="20.100000000000001" customHeight="1">
      <c r="B417" s="204"/>
      <c r="C417" s="205"/>
      <c r="D417" s="206"/>
      <c r="E417" s="206"/>
      <c r="F417" s="207"/>
      <c r="G417" s="187" t="str">
        <f t="shared" si="38"/>
        <v/>
      </c>
      <c r="H417" s="186">
        <f t="shared" si="42"/>
        <v>26.2</v>
      </c>
      <c r="I417" s="187">
        <f t="shared" si="39"/>
        <v>0</v>
      </c>
      <c r="J417" s="187">
        <f t="shared" si="40"/>
        <v>0</v>
      </c>
      <c r="K417" s="187">
        <f t="shared" si="41"/>
        <v>0</v>
      </c>
      <c r="L417" s="187">
        <f t="shared" si="43"/>
        <v>0</v>
      </c>
      <c r="M417" s="187">
        <f t="shared" si="44"/>
        <v>0</v>
      </c>
    </row>
    <row r="418" spans="2:13" s="27" customFormat="1" ht="20.100000000000001" customHeight="1">
      <c r="B418" s="204"/>
      <c r="C418" s="205"/>
      <c r="D418" s="206"/>
      <c r="E418" s="206"/>
      <c r="F418" s="207"/>
      <c r="G418" s="187" t="str">
        <f t="shared" si="38"/>
        <v/>
      </c>
      <c r="H418" s="186">
        <f t="shared" si="42"/>
        <v>26.2</v>
      </c>
      <c r="I418" s="187">
        <f t="shared" si="39"/>
        <v>0</v>
      </c>
      <c r="J418" s="187">
        <f t="shared" si="40"/>
        <v>0</v>
      </c>
      <c r="K418" s="187">
        <f t="shared" si="41"/>
        <v>0</v>
      </c>
      <c r="L418" s="187">
        <f t="shared" si="43"/>
        <v>0</v>
      </c>
      <c r="M418" s="187">
        <f t="shared" si="44"/>
        <v>0</v>
      </c>
    </row>
    <row r="419" spans="2:13" s="27" customFormat="1" ht="20.100000000000001" customHeight="1">
      <c r="B419" s="204"/>
      <c r="C419" s="205"/>
      <c r="D419" s="206"/>
      <c r="E419" s="206"/>
      <c r="F419" s="207"/>
      <c r="G419" s="187" t="str">
        <f t="shared" si="38"/>
        <v/>
      </c>
      <c r="H419" s="186">
        <f t="shared" si="42"/>
        <v>26.2</v>
      </c>
      <c r="I419" s="187">
        <f t="shared" si="39"/>
        <v>0</v>
      </c>
      <c r="J419" s="187">
        <f t="shared" si="40"/>
        <v>0</v>
      </c>
      <c r="K419" s="187">
        <f t="shared" si="41"/>
        <v>0</v>
      </c>
      <c r="L419" s="187">
        <f t="shared" si="43"/>
        <v>0</v>
      </c>
      <c r="M419" s="187">
        <f t="shared" si="44"/>
        <v>0</v>
      </c>
    </row>
    <row r="420" spans="2:13" s="27" customFormat="1" ht="20.100000000000001" customHeight="1">
      <c r="B420" s="204"/>
      <c r="C420" s="205"/>
      <c r="D420" s="206"/>
      <c r="E420" s="206"/>
      <c r="F420" s="207"/>
      <c r="G420" s="187" t="str">
        <f t="shared" si="38"/>
        <v/>
      </c>
      <c r="H420" s="186">
        <f t="shared" si="42"/>
        <v>26.2</v>
      </c>
      <c r="I420" s="187">
        <f t="shared" si="39"/>
        <v>0</v>
      </c>
      <c r="J420" s="187">
        <f t="shared" si="40"/>
        <v>0</v>
      </c>
      <c r="K420" s="187">
        <f t="shared" si="41"/>
        <v>0</v>
      </c>
      <c r="L420" s="187">
        <f t="shared" si="43"/>
        <v>0</v>
      </c>
      <c r="M420" s="187">
        <f t="shared" si="44"/>
        <v>0</v>
      </c>
    </row>
    <row r="421" spans="2:13" s="27" customFormat="1" ht="20.100000000000001" customHeight="1">
      <c r="B421" s="204"/>
      <c r="C421" s="205"/>
      <c r="D421" s="206"/>
      <c r="E421" s="206"/>
      <c r="F421" s="207"/>
      <c r="G421" s="187" t="str">
        <f t="shared" si="38"/>
        <v/>
      </c>
      <c r="H421" s="186">
        <f t="shared" si="42"/>
        <v>26.2</v>
      </c>
      <c r="I421" s="187">
        <f t="shared" si="39"/>
        <v>0</v>
      </c>
      <c r="J421" s="187">
        <f t="shared" si="40"/>
        <v>0</v>
      </c>
      <c r="K421" s="187">
        <f t="shared" si="41"/>
        <v>0</v>
      </c>
      <c r="L421" s="187">
        <f t="shared" si="43"/>
        <v>0</v>
      </c>
      <c r="M421" s="187">
        <f t="shared" si="44"/>
        <v>0</v>
      </c>
    </row>
    <row r="422" spans="2:13" s="27" customFormat="1" ht="20.100000000000001" customHeight="1">
      <c r="B422" s="204"/>
      <c r="C422" s="205"/>
      <c r="D422" s="206"/>
      <c r="E422" s="206"/>
      <c r="F422" s="207"/>
      <c r="G422" s="187" t="str">
        <f t="shared" si="38"/>
        <v/>
      </c>
      <c r="H422" s="186">
        <f t="shared" si="42"/>
        <v>26.2</v>
      </c>
      <c r="I422" s="187">
        <f t="shared" si="39"/>
        <v>0</v>
      </c>
      <c r="J422" s="187">
        <f t="shared" si="40"/>
        <v>0</v>
      </c>
      <c r="K422" s="187">
        <f t="shared" si="41"/>
        <v>0</v>
      </c>
      <c r="L422" s="187">
        <f t="shared" si="43"/>
        <v>0</v>
      </c>
      <c r="M422" s="187">
        <f t="shared" si="44"/>
        <v>0</v>
      </c>
    </row>
    <row r="423" spans="2:13" s="27" customFormat="1" ht="20.100000000000001" customHeight="1">
      <c r="B423" s="204"/>
      <c r="C423" s="205"/>
      <c r="D423" s="206"/>
      <c r="E423" s="206"/>
      <c r="F423" s="207"/>
      <c r="G423" s="187" t="str">
        <f t="shared" si="38"/>
        <v/>
      </c>
      <c r="H423" s="186">
        <f t="shared" si="42"/>
        <v>26.2</v>
      </c>
      <c r="I423" s="187">
        <f t="shared" si="39"/>
        <v>0</v>
      </c>
      <c r="J423" s="187">
        <f t="shared" si="40"/>
        <v>0</v>
      </c>
      <c r="K423" s="187">
        <f t="shared" si="41"/>
        <v>0</v>
      </c>
      <c r="L423" s="187">
        <f t="shared" si="43"/>
        <v>0</v>
      </c>
      <c r="M423" s="187">
        <f t="shared" si="44"/>
        <v>0</v>
      </c>
    </row>
    <row r="424" spans="2:13" s="27" customFormat="1" ht="20.100000000000001" customHeight="1">
      <c r="B424" s="204"/>
      <c r="C424" s="205"/>
      <c r="D424" s="206"/>
      <c r="E424" s="206"/>
      <c r="F424" s="207"/>
      <c r="G424" s="187" t="str">
        <f t="shared" si="38"/>
        <v/>
      </c>
      <c r="H424" s="186">
        <f t="shared" si="42"/>
        <v>26.2</v>
      </c>
      <c r="I424" s="187">
        <f t="shared" si="39"/>
        <v>0</v>
      </c>
      <c r="J424" s="187">
        <f t="shared" si="40"/>
        <v>0</v>
      </c>
      <c r="K424" s="187">
        <f t="shared" si="41"/>
        <v>0</v>
      </c>
      <c r="L424" s="187">
        <f t="shared" si="43"/>
        <v>0</v>
      </c>
      <c r="M424" s="187">
        <f t="shared" si="44"/>
        <v>0</v>
      </c>
    </row>
    <row r="425" spans="2:13" s="27" customFormat="1" ht="20.100000000000001" customHeight="1">
      <c r="B425" s="204"/>
      <c r="C425" s="205"/>
      <c r="D425" s="206"/>
      <c r="E425" s="206"/>
      <c r="F425" s="207"/>
      <c r="G425" s="187" t="str">
        <f t="shared" si="38"/>
        <v/>
      </c>
      <c r="H425" s="186">
        <f t="shared" si="42"/>
        <v>26.2</v>
      </c>
      <c r="I425" s="187">
        <f t="shared" si="39"/>
        <v>0</v>
      </c>
      <c r="J425" s="187">
        <f t="shared" si="40"/>
        <v>0</v>
      </c>
      <c r="K425" s="187">
        <f t="shared" si="41"/>
        <v>0</v>
      </c>
      <c r="L425" s="187">
        <f t="shared" si="43"/>
        <v>0</v>
      </c>
      <c r="M425" s="187">
        <f t="shared" si="44"/>
        <v>0</v>
      </c>
    </row>
    <row r="426" spans="2:13" s="27" customFormat="1" ht="20.100000000000001" customHeight="1">
      <c r="B426" s="204"/>
      <c r="C426" s="205"/>
      <c r="D426" s="206"/>
      <c r="E426" s="206"/>
      <c r="F426" s="207"/>
      <c r="G426" s="187" t="str">
        <f t="shared" si="38"/>
        <v/>
      </c>
      <c r="H426" s="186">
        <f t="shared" si="42"/>
        <v>26.2</v>
      </c>
      <c r="I426" s="187">
        <f t="shared" si="39"/>
        <v>0</v>
      </c>
      <c r="J426" s="187">
        <f t="shared" si="40"/>
        <v>0</v>
      </c>
      <c r="K426" s="187">
        <f t="shared" si="41"/>
        <v>0</v>
      </c>
      <c r="L426" s="187">
        <f t="shared" si="43"/>
        <v>0</v>
      </c>
      <c r="M426" s="187">
        <f t="shared" si="44"/>
        <v>0</v>
      </c>
    </row>
    <row r="427" spans="2:13" s="27" customFormat="1" ht="20.100000000000001" customHeight="1">
      <c r="B427" s="204"/>
      <c r="C427" s="205"/>
      <c r="D427" s="206"/>
      <c r="E427" s="206"/>
      <c r="F427" s="207"/>
      <c r="G427" s="187" t="str">
        <f t="shared" si="38"/>
        <v/>
      </c>
      <c r="H427" s="186">
        <f t="shared" si="42"/>
        <v>26.2</v>
      </c>
      <c r="I427" s="187">
        <f t="shared" si="39"/>
        <v>0</v>
      </c>
      <c r="J427" s="187">
        <f t="shared" si="40"/>
        <v>0</v>
      </c>
      <c r="K427" s="187">
        <f t="shared" si="41"/>
        <v>0</v>
      </c>
      <c r="L427" s="187">
        <f t="shared" si="43"/>
        <v>0</v>
      </c>
      <c r="M427" s="187">
        <f t="shared" si="44"/>
        <v>0</v>
      </c>
    </row>
    <row r="428" spans="2:13" s="27" customFormat="1" ht="20.100000000000001" customHeight="1">
      <c r="B428" s="204"/>
      <c r="C428" s="205"/>
      <c r="D428" s="206"/>
      <c r="E428" s="206"/>
      <c r="F428" s="207"/>
      <c r="G428" s="187" t="str">
        <f t="shared" si="38"/>
        <v/>
      </c>
      <c r="H428" s="186">
        <f t="shared" si="42"/>
        <v>26.2</v>
      </c>
      <c r="I428" s="187">
        <f t="shared" si="39"/>
        <v>0</v>
      </c>
      <c r="J428" s="187">
        <f t="shared" si="40"/>
        <v>0</v>
      </c>
      <c r="K428" s="187">
        <f t="shared" si="41"/>
        <v>0</v>
      </c>
      <c r="L428" s="187">
        <f t="shared" si="43"/>
        <v>0</v>
      </c>
      <c r="M428" s="187">
        <f t="shared" si="44"/>
        <v>0</v>
      </c>
    </row>
    <row r="429" spans="2:13" s="27" customFormat="1" ht="20.100000000000001" customHeight="1">
      <c r="B429" s="204"/>
      <c r="C429" s="205"/>
      <c r="D429" s="206"/>
      <c r="E429" s="206"/>
      <c r="F429" s="207"/>
      <c r="G429" s="187" t="str">
        <f t="shared" si="38"/>
        <v/>
      </c>
      <c r="H429" s="186">
        <f t="shared" si="42"/>
        <v>26.2</v>
      </c>
      <c r="I429" s="187">
        <f t="shared" si="39"/>
        <v>0</v>
      </c>
      <c r="J429" s="187">
        <f t="shared" si="40"/>
        <v>0</v>
      </c>
      <c r="K429" s="187">
        <f t="shared" si="41"/>
        <v>0</v>
      </c>
      <c r="L429" s="187">
        <f t="shared" si="43"/>
        <v>0</v>
      </c>
      <c r="M429" s="187">
        <f t="shared" si="44"/>
        <v>0</v>
      </c>
    </row>
    <row r="430" spans="2:13" s="27" customFormat="1" ht="20.100000000000001" customHeight="1">
      <c r="B430" s="204"/>
      <c r="C430" s="205"/>
      <c r="D430" s="206"/>
      <c r="E430" s="206"/>
      <c r="F430" s="207"/>
      <c r="G430" s="187" t="str">
        <f t="shared" si="38"/>
        <v/>
      </c>
      <c r="H430" s="186">
        <f t="shared" si="42"/>
        <v>26.2</v>
      </c>
      <c r="I430" s="187">
        <f t="shared" si="39"/>
        <v>0</v>
      </c>
      <c r="J430" s="187">
        <f t="shared" si="40"/>
        <v>0</v>
      </c>
      <c r="K430" s="187">
        <f t="shared" si="41"/>
        <v>0</v>
      </c>
      <c r="L430" s="187">
        <f t="shared" si="43"/>
        <v>0</v>
      </c>
      <c r="M430" s="187">
        <f t="shared" si="44"/>
        <v>0</v>
      </c>
    </row>
    <row r="431" spans="2:13" s="27" customFormat="1" ht="20.100000000000001" customHeight="1" thickBot="1">
      <c r="B431" s="208"/>
      <c r="C431" s="209"/>
      <c r="D431" s="210"/>
      <c r="E431" s="210"/>
      <c r="F431" s="211"/>
      <c r="G431" s="187" t="str">
        <f t="shared" si="38"/>
        <v/>
      </c>
      <c r="H431" s="186">
        <f t="shared" si="42"/>
        <v>26.2</v>
      </c>
      <c r="I431" s="187">
        <f t="shared" si="39"/>
        <v>0</v>
      </c>
      <c r="J431" s="187">
        <f t="shared" si="40"/>
        <v>0</v>
      </c>
      <c r="K431" s="187">
        <f t="shared" si="41"/>
        <v>0</v>
      </c>
      <c r="L431" s="187">
        <f t="shared" si="43"/>
        <v>0</v>
      </c>
      <c r="M431" s="187">
        <f t="shared" si="44"/>
        <v>0</v>
      </c>
    </row>
    <row r="432" spans="2:13" ht="20.100000000000001" customHeight="1"/>
    <row r="433" spans="2:14" ht="20.100000000000001" customHeight="1">
      <c r="B433" s="20" t="s">
        <v>231</v>
      </c>
      <c r="C433" s="20"/>
      <c r="D433" s="20"/>
      <c r="E433" s="20"/>
      <c r="F433" s="20"/>
      <c r="G433" s="20"/>
      <c r="H433" s="20"/>
      <c r="I433" s="20"/>
      <c r="J433" s="20"/>
      <c r="K433" s="20"/>
      <c r="L433" s="20"/>
      <c r="M433" s="20"/>
      <c r="N433" s="20"/>
    </row>
    <row r="434" spans="2:14" s="27" customFormat="1" ht="20.100000000000001" customHeight="1" thickBot="1">
      <c r="J434" s="32"/>
    </row>
    <row r="435" spans="2:14" s="27" customFormat="1" ht="20.100000000000001" customHeight="1">
      <c r="B435" s="155" t="s">
        <v>105</v>
      </c>
      <c r="C435" s="188" t="s">
        <v>25</v>
      </c>
      <c r="E435" s="155" t="s">
        <v>11</v>
      </c>
      <c r="F435" s="279"/>
      <c r="G435" s="280"/>
      <c r="H435" s="280"/>
      <c r="I435" s="281"/>
      <c r="J435" s="32"/>
    </row>
    <row r="436" spans="2:14" s="27" customFormat="1" ht="20.100000000000001" customHeight="1">
      <c r="B436" s="155" t="s">
        <v>222</v>
      </c>
      <c r="C436" s="188" t="str">
        <f>IF(C435="Electricity",VLOOKUP($C$12,'NGER Emission Factors'!$A$23:$J$34,2,FALSE),IF(C435="GreenPower",VLOOKUP(C435,'NGER Emission Factors'!$A$23:$J$35,2,FALSE),VLOOKUP(C435,'NGER Emission Factors'!$A$5:$J$18,2,FALSE)))</f>
        <v>Scope 1</v>
      </c>
      <c r="E436" s="316" t="s">
        <v>4</v>
      </c>
      <c r="F436" s="318"/>
      <c r="G436" s="319"/>
      <c r="H436" s="319"/>
      <c r="I436" s="320"/>
      <c r="J436" s="32"/>
    </row>
    <row r="437" spans="2:14" s="27" customFormat="1" ht="39.950000000000003" customHeight="1" thickBot="1">
      <c r="B437" s="155" t="s">
        <v>221</v>
      </c>
      <c r="C437" s="188">
        <f>IF(C435="Electricity",VLOOKUP($C$12,'NGER Emission Factors'!$A$23:$J$34,10,FALSE),IF(C435="GreenPower",VLOOKUP(C435,'NGER Emission Factors'!$A$23:$J$35,10,FALSE),VLOOKUP(C435,'NGER Emission Factors'!$A$5:$J$18,10,FALSE)))</f>
        <v>69.5</v>
      </c>
      <c r="D437" s="47"/>
      <c r="E437" s="317"/>
      <c r="F437" s="282"/>
      <c r="G437" s="283"/>
      <c r="H437" s="283"/>
      <c r="I437" s="284"/>
      <c r="J437" s="32"/>
    </row>
    <row r="438" spans="2:14" s="27" customFormat="1" ht="20.100000000000001" customHeight="1">
      <c r="B438" s="155" t="s">
        <v>220</v>
      </c>
      <c r="C438" s="188" t="str">
        <f>IF(C435="Electricity",VLOOKUP($C$12,'NGER Emission Factors'!$A$23:$J$34,5,FALSE),IF(C435="GreenPower",VLOOKUP(C435,'NGER Emission Factors'!$A$23:$J$35,5,FALSE),VLOOKUP(C435,'NGER Emission Factors'!$A$5:$J$18,5,FALSE)))</f>
        <v>kL</v>
      </c>
      <c r="J438" s="32"/>
    </row>
    <row r="439" spans="2:14" s="27" customFormat="1" ht="20.100000000000001" customHeight="1">
      <c r="B439" s="155" t="s">
        <v>226</v>
      </c>
      <c r="C439" s="188">
        <f>IF(C435="Electricity",VLOOKUP($C$12,'NGER Emission Factors'!$A$23:$J$34,6,FALSE),IF(C435="GreenPower",VLOOKUP(C435,'NGER Emission Factors'!$A$23:$J$35,6,FALSE),VLOOKUP(C435,'NGER Emission Factors'!$A$5:$J$18,6,FALSE)))</f>
        <v>38.6</v>
      </c>
      <c r="E439" s="27" t="s">
        <v>13</v>
      </c>
      <c r="J439" s="32"/>
    </row>
    <row r="440" spans="2:14" s="27" customFormat="1" ht="20.100000000000001" customHeight="1">
      <c r="G440" s="32"/>
    </row>
    <row r="441" spans="2:14" s="27" customFormat="1" ht="20.100000000000001" customHeight="1">
      <c r="J441" s="32"/>
    </row>
    <row r="442" spans="2:14" s="27" customFormat="1" ht="51" customHeight="1" thickBot="1">
      <c r="B442" s="155" t="s">
        <v>2</v>
      </c>
      <c r="C442" s="155" t="s">
        <v>3</v>
      </c>
      <c r="D442" s="155" t="s">
        <v>6</v>
      </c>
      <c r="E442" s="155" t="s">
        <v>7</v>
      </c>
      <c r="F442" s="155" t="str">
        <f>"Billed Quantity ("&amp;C438&amp;")"</f>
        <v>Billed Quantity (kL)</v>
      </c>
      <c r="G442" s="155" t="s">
        <v>8</v>
      </c>
      <c r="H442" s="155" t="s">
        <v>226</v>
      </c>
      <c r="I442" s="155" t="s">
        <v>223</v>
      </c>
      <c r="J442" s="155" t="s">
        <v>224</v>
      </c>
      <c r="K442" s="155" t="s">
        <v>225</v>
      </c>
      <c r="L442" s="155" t="s">
        <v>225</v>
      </c>
      <c r="M442" s="155" t="s">
        <v>225</v>
      </c>
    </row>
    <row r="443" spans="2:14" s="27" customFormat="1" ht="20.100000000000001" customHeight="1">
      <c r="B443" s="200"/>
      <c r="C443" s="201"/>
      <c r="D443" s="202"/>
      <c r="E443" s="202"/>
      <c r="F443" s="203"/>
      <c r="G443" s="187" t="str">
        <f t="shared" ref="G443:G504" si="45">IF(ISBLANK(D443),"",E443-D443+1)</f>
        <v/>
      </c>
      <c r="H443" s="186">
        <f>$C$439</f>
        <v>38.6</v>
      </c>
      <c r="I443" s="187">
        <f t="shared" ref="I443:I504" si="46">IF(F443&gt;0,F443*H443*IF(OR(D443&gt;$H$9,E443&lt;$H$8), 0, IF(D443&lt;$H$8,E443-$H$8,IF($H$9&lt;E443,E443-$H$9,G443)))/G443,0)</f>
        <v>0</v>
      </c>
      <c r="J443" s="187">
        <f t="shared" ref="J443:J504" si="47">IF(F443&gt;0,F443*H443*IF(OR(D443&gt;$I$9,E443&lt;$I$8), 0, IF(D443&lt;$I$8,E443-$I$8,IF($I$9&lt;E443,E443-$I$9,G443)))/G443,0)</f>
        <v>0</v>
      </c>
      <c r="K443" s="187">
        <f t="shared" ref="K443:K504" si="48">IF(F443&gt;0,F443*H443*IF(OR(D443&gt;$J$9,E443&lt;$J$8), 0, IF(D443&lt;$J$8,E443-$J$8,IF($J$9&lt;E443,E443-$J$9,G443)))/G443,0)</f>
        <v>0</v>
      </c>
      <c r="L443" s="187">
        <f>IF(F443&gt;0,F443*H443*IF(OR(D443&gt;$K$9,E443&lt;$K$8), 0, IF(D443&lt;$K$8,E443-$K$8,IF($K$9&lt;E443,E443-$K$9,G443)))/G443,0)</f>
        <v>0</v>
      </c>
      <c r="M443" s="187">
        <f>IF(F443&gt;0,F443*H443*IF(OR(D443&gt;$L$9,E443&lt;$L$8), 0, IF(D443&lt;$L$8,E443-$L$8,IF($L$9&lt;E443,E443-$L$9,G443)))/G443,0)</f>
        <v>0</v>
      </c>
    </row>
    <row r="444" spans="2:14" s="27" customFormat="1" ht="20.100000000000001" customHeight="1">
      <c r="B444" s="204"/>
      <c r="C444" s="205"/>
      <c r="D444" s="206"/>
      <c r="E444" s="206"/>
      <c r="F444" s="207"/>
      <c r="G444" s="187" t="str">
        <f t="shared" si="45"/>
        <v/>
      </c>
      <c r="H444" s="186">
        <f t="shared" ref="H444:H504" si="49">$C$439</f>
        <v>38.6</v>
      </c>
      <c r="I444" s="187">
        <f t="shared" si="46"/>
        <v>0</v>
      </c>
      <c r="J444" s="187">
        <f t="shared" si="47"/>
        <v>0</v>
      </c>
      <c r="K444" s="187">
        <f t="shared" si="48"/>
        <v>0</v>
      </c>
      <c r="L444" s="187">
        <f t="shared" ref="L444:L504" si="50">IF(F444&gt;0,F444*H444*IF(OR(D444&gt;$K$9,E444&lt;$K$8), 0, IF(D444&lt;$K$8,E444-$K$8,IF($K$9&lt;E444,E444-$K$9,G444)))/G444,0)</f>
        <v>0</v>
      </c>
      <c r="M444" s="187">
        <f t="shared" ref="M444:M504" si="51">IF(F444&gt;0,F444*H444*IF(OR(D444&gt;$L$9,E444&lt;$L$8), 0, IF(D444&lt;$L$8,E444-$L$8,IF($L$9&lt;E444,E444-$L$9,G444)))/G444,0)</f>
        <v>0</v>
      </c>
    </row>
    <row r="445" spans="2:14" s="27" customFormat="1" ht="20.100000000000001" customHeight="1">
      <c r="B445" s="204"/>
      <c r="C445" s="205"/>
      <c r="D445" s="206"/>
      <c r="E445" s="206"/>
      <c r="F445" s="207"/>
      <c r="G445" s="187" t="str">
        <f t="shared" si="45"/>
        <v/>
      </c>
      <c r="H445" s="186">
        <f t="shared" si="49"/>
        <v>38.6</v>
      </c>
      <c r="I445" s="187">
        <f t="shared" si="46"/>
        <v>0</v>
      </c>
      <c r="J445" s="187">
        <f t="shared" si="47"/>
        <v>0</v>
      </c>
      <c r="K445" s="187">
        <f t="shared" si="48"/>
        <v>0</v>
      </c>
      <c r="L445" s="187">
        <f t="shared" si="50"/>
        <v>0</v>
      </c>
      <c r="M445" s="187">
        <f t="shared" si="51"/>
        <v>0</v>
      </c>
    </row>
    <row r="446" spans="2:14" s="27" customFormat="1" ht="20.100000000000001" customHeight="1">
      <c r="B446" s="204"/>
      <c r="C446" s="205"/>
      <c r="D446" s="206"/>
      <c r="E446" s="206"/>
      <c r="F446" s="207"/>
      <c r="G446" s="187" t="str">
        <f t="shared" si="45"/>
        <v/>
      </c>
      <c r="H446" s="186">
        <f t="shared" si="49"/>
        <v>38.6</v>
      </c>
      <c r="I446" s="187">
        <f t="shared" si="46"/>
        <v>0</v>
      </c>
      <c r="J446" s="187">
        <f t="shared" si="47"/>
        <v>0</v>
      </c>
      <c r="K446" s="187">
        <f t="shared" si="48"/>
        <v>0</v>
      </c>
      <c r="L446" s="187">
        <f t="shared" si="50"/>
        <v>0</v>
      </c>
      <c r="M446" s="187">
        <f t="shared" si="51"/>
        <v>0</v>
      </c>
    </row>
    <row r="447" spans="2:14" s="27" customFormat="1" ht="20.100000000000001" customHeight="1">
      <c r="B447" s="204"/>
      <c r="C447" s="205"/>
      <c r="D447" s="206"/>
      <c r="E447" s="206"/>
      <c r="F447" s="207"/>
      <c r="G447" s="187" t="str">
        <f t="shared" si="45"/>
        <v/>
      </c>
      <c r="H447" s="186">
        <f t="shared" si="49"/>
        <v>38.6</v>
      </c>
      <c r="I447" s="187">
        <f t="shared" si="46"/>
        <v>0</v>
      </c>
      <c r="J447" s="187">
        <f t="shared" si="47"/>
        <v>0</v>
      </c>
      <c r="K447" s="187">
        <f t="shared" si="48"/>
        <v>0</v>
      </c>
      <c r="L447" s="187">
        <f t="shared" si="50"/>
        <v>0</v>
      </c>
      <c r="M447" s="187">
        <f t="shared" si="51"/>
        <v>0</v>
      </c>
    </row>
    <row r="448" spans="2:14" s="27" customFormat="1" ht="20.100000000000001" customHeight="1">
      <c r="B448" s="204"/>
      <c r="C448" s="205"/>
      <c r="D448" s="206"/>
      <c r="E448" s="206"/>
      <c r="F448" s="207"/>
      <c r="G448" s="187" t="str">
        <f t="shared" si="45"/>
        <v/>
      </c>
      <c r="H448" s="186">
        <f t="shared" si="49"/>
        <v>38.6</v>
      </c>
      <c r="I448" s="187">
        <f t="shared" si="46"/>
        <v>0</v>
      </c>
      <c r="J448" s="187">
        <f t="shared" si="47"/>
        <v>0</v>
      </c>
      <c r="K448" s="187">
        <f t="shared" si="48"/>
        <v>0</v>
      </c>
      <c r="L448" s="187">
        <f t="shared" si="50"/>
        <v>0</v>
      </c>
      <c r="M448" s="187">
        <f t="shared" si="51"/>
        <v>0</v>
      </c>
    </row>
    <row r="449" spans="2:13" s="27" customFormat="1" ht="20.100000000000001" customHeight="1">
      <c r="B449" s="204"/>
      <c r="C449" s="205"/>
      <c r="D449" s="206"/>
      <c r="E449" s="206"/>
      <c r="F449" s="207"/>
      <c r="G449" s="187" t="str">
        <f t="shared" si="45"/>
        <v/>
      </c>
      <c r="H449" s="186">
        <f t="shared" si="49"/>
        <v>38.6</v>
      </c>
      <c r="I449" s="187">
        <f t="shared" si="46"/>
        <v>0</v>
      </c>
      <c r="J449" s="187">
        <f t="shared" si="47"/>
        <v>0</v>
      </c>
      <c r="K449" s="187">
        <f t="shared" si="48"/>
        <v>0</v>
      </c>
      <c r="L449" s="187">
        <f t="shared" si="50"/>
        <v>0</v>
      </c>
      <c r="M449" s="187">
        <f t="shared" si="51"/>
        <v>0</v>
      </c>
    </row>
    <row r="450" spans="2:13" s="27" customFormat="1" ht="20.100000000000001" customHeight="1">
      <c r="B450" s="204"/>
      <c r="C450" s="205"/>
      <c r="D450" s="206"/>
      <c r="E450" s="206"/>
      <c r="F450" s="207"/>
      <c r="G450" s="187" t="str">
        <f t="shared" si="45"/>
        <v/>
      </c>
      <c r="H450" s="186">
        <f t="shared" si="49"/>
        <v>38.6</v>
      </c>
      <c r="I450" s="187">
        <f t="shared" si="46"/>
        <v>0</v>
      </c>
      <c r="J450" s="187">
        <f t="shared" si="47"/>
        <v>0</v>
      </c>
      <c r="K450" s="187">
        <f t="shared" si="48"/>
        <v>0</v>
      </c>
      <c r="L450" s="187">
        <f t="shared" si="50"/>
        <v>0</v>
      </c>
      <c r="M450" s="187">
        <f t="shared" si="51"/>
        <v>0</v>
      </c>
    </row>
    <row r="451" spans="2:13" s="27" customFormat="1" ht="20.100000000000001" customHeight="1">
      <c r="B451" s="204"/>
      <c r="C451" s="205"/>
      <c r="D451" s="206"/>
      <c r="E451" s="206"/>
      <c r="F451" s="207"/>
      <c r="G451" s="187" t="str">
        <f t="shared" si="45"/>
        <v/>
      </c>
      <c r="H451" s="186">
        <f t="shared" si="49"/>
        <v>38.6</v>
      </c>
      <c r="I451" s="187">
        <f t="shared" si="46"/>
        <v>0</v>
      </c>
      <c r="J451" s="187">
        <f t="shared" si="47"/>
        <v>0</v>
      </c>
      <c r="K451" s="187">
        <f t="shared" si="48"/>
        <v>0</v>
      </c>
      <c r="L451" s="187">
        <f t="shared" si="50"/>
        <v>0</v>
      </c>
      <c r="M451" s="187">
        <f t="shared" si="51"/>
        <v>0</v>
      </c>
    </row>
    <row r="452" spans="2:13" s="27" customFormat="1" ht="20.100000000000001" customHeight="1">
      <c r="B452" s="204"/>
      <c r="C452" s="205"/>
      <c r="D452" s="206"/>
      <c r="E452" s="206"/>
      <c r="F452" s="207"/>
      <c r="G452" s="187" t="str">
        <f t="shared" si="45"/>
        <v/>
      </c>
      <c r="H452" s="186">
        <f t="shared" si="49"/>
        <v>38.6</v>
      </c>
      <c r="I452" s="187">
        <f t="shared" si="46"/>
        <v>0</v>
      </c>
      <c r="J452" s="187">
        <f t="shared" si="47"/>
        <v>0</v>
      </c>
      <c r="K452" s="187">
        <f t="shared" si="48"/>
        <v>0</v>
      </c>
      <c r="L452" s="187">
        <f t="shared" si="50"/>
        <v>0</v>
      </c>
      <c r="M452" s="187">
        <f t="shared" si="51"/>
        <v>0</v>
      </c>
    </row>
    <row r="453" spans="2:13" s="27" customFormat="1" ht="20.100000000000001" customHeight="1">
      <c r="B453" s="204"/>
      <c r="C453" s="205"/>
      <c r="D453" s="206"/>
      <c r="E453" s="206"/>
      <c r="F453" s="207"/>
      <c r="G453" s="187" t="str">
        <f t="shared" si="45"/>
        <v/>
      </c>
      <c r="H453" s="186">
        <f t="shared" si="49"/>
        <v>38.6</v>
      </c>
      <c r="I453" s="187">
        <f t="shared" si="46"/>
        <v>0</v>
      </c>
      <c r="J453" s="187">
        <f t="shared" si="47"/>
        <v>0</v>
      </c>
      <c r="K453" s="187">
        <f t="shared" si="48"/>
        <v>0</v>
      </c>
      <c r="L453" s="187">
        <f t="shared" si="50"/>
        <v>0</v>
      </c>
      <c r="M453" s="187">
        <f t="shared" si="51"/>
        <v>0</v>
      </c>
    </row>
    <row r="454" spans="2:13" s="27" customFormat="1" ht="20.100000000000001" customHeight="1">
      <c r="B454" s="204"/>
      <c r="C454" s="205"/>
      <c r="D454" s="206"/>
      <c r="E454" s="206"/>
      <c r="F454" s="207"/>
      <c r="G454" s="187" t="str">
        <f t="shared" si="45"/>
        <v/>
      </c>
      <c r="H454" s="186">
        <f t="shared" si="49"/>
        <v>38.6</v>
      </c>
      <c r="I454" s="187">
        <f t="shared" si="46"/>
        <v>0</v>
      </c>
      <c r="J454" s="187">
        <f t="shared" si="47"/>
        <v>0</v>
      </c>
      <c r="K454" s="187">
        <f t="shared" si="48"/>
        <v>0</v>
      </c>
      <c r="L454" s="187">
        <f t="shared" si="50"/>
        <v>0</v>
      </c>
      <c r="M454" s="187">
        <f t="shared" si="51"/>
        <v>0</v>
      </c>
    </row>
    <row r="455" spans="2:13" s="27" customFormat="1" ht="20.100000000000001" customHeight="1">
      <c r="B455" s="204"/>
      <c r="C455" s="205"/>
      <c r="D455" s="206"/>
      <c r="E455" s="206"/>
      <c r="F455" s="207"/>
      <c r="G455" s="187" t="str">
        <f t="shared" si="45"/>
        <v/>
      </c>
      <c r="H455" s="186">
        <f t="shared" si="49"/>
        <v>38.6</v>
      </c>
      <c r="I455" s="187">
        <f t="shared" si="46"/>
        <v>0</v>
      </c>
      <c r="J455" s="187">
        <f t="shared" si="47"/>
        <v>0</v>
      </c>
      <c r="K455" s="187">
        <f t="shared" si="48"/>
        <v>0</v>
      </c>
      <c r="L455" s="187">
        <f t="shared" si="50"/>
        <v>0</v>
      </c>
      <c r="M455" s="187">
        <f t="shared" si="51"/>
        <v>0</v>
      </c>
    </row>
    <row r="456" spans="2:13" s="27" customFormat="1" ht="20.100000000000001" customHeight="1">
      <c r="B456" s="204"/>
      <c r="C456" s="205"/>
      <c r="D456" s="206"/>
      <c r="E456" s="206"/>
      <c r="F456" s="207"/>
      <c r="G456" s="187" t="str">
        <f t="shared" si="45"/>
        <v/>
      </c>
      <c r="H456" s="186">
        <f t="shared" si="49"/>
        <v>38.6</v>
      </c>
      <c r="I456" s="187">
        <f t="shared" si="46"/>
        <v>0</v>
      </c>
      <c r="J456" s="187">
        <f t="shared" si="47"/>
        <v>0</v>
      </c>
      <c r="K456" s="187">
        <f t="shared" si="48"/>
        <v>0</v>
      </c>
      <c r="L456" s="187">
        <f t="shared" si="50"/>
        <v>0</v>
      </c>
      <c r="M456" s="187">
        <f t="shared" si="51"/>
        <v>0</v>
      </c>
    </row>
    <row r="457" spans="2:13" s="27" customFormat="1" ht="20.100000000000001" customHeight="1">
      <c r="B457" s="204"/>
      <c r="C457" s="205"/>
      <c r="D457" s="206"/>
      <c r="E457" s="206"/>
      <c r="F457" s="207"/>
      <c r="G457" s="187" t="str">
        <f t="shared" si="45"/>
        <v/>
      </c>
      <c r="H457" s="186">
        <f t="shared" si="49"/>
        <v>38.6</v>
      </c>
      <c r="I457" s="187">
        <f t="shared" si="46"/>
        <v>0</v>
      </c>
      <c r="J457" s="187">
        <f t="shared" si="47"/>
        <v>0</v>
      </c>
      <c r="K457" s="187">
        <f t="shared" si="48"/>
        <v>0</v>
      </c>
      <c r="L457" s="187">
        <f t="shared" si="50"/>
        <v>0</v>
      </c>
      <c r="M457" s="187">
        <f t="shared" si="51"/>
        <v>0</v>
      </c>
    </row>
    <row r="458" spans="2:13" s="27" customFormat="1" ht="20.100000000000001" customHeight="1">
      <c r="B458" s="204"/>
      <c r="C458" s="205"/>
      <c r="D458" s="206"/>
      <c r="E458" s="206"/>
      <c r="F458" s="207"/>
      <c r="G458" s="187" t="str">
        <f t="shared" si="45"/>
        <v/>
      </c>
      <c r="H458" s="186">
        <f t="shared" si="49"/>
        <v>38.6</v>
      </c>
      <c r="I458" s="187">
        <f t="shared" si="46"/>
        <v>0</v>
      </c>
      <c r="J458" s="187">
        <f t="shared" si="47"/>
        <v>0</v>
      </c>
      <c r="K458" s="187">
        <f t="shared" si="48"/>
        <v>0</v>
      </c>
      <c r="L458" s="187">
        <f t="shared" si="50"/>
        <v>0</v>
      </c>
      <c r="M458" s="187">
        <f t="shared" si="51"/>
        <v>0</v>
      </c>
    </row>
    <row r="459" spans="2:13" s="27" customFormat="1" ht="20.100000000000001" customHeight="1">
      <c r="B459" s="204"/>
      <c r="C459" s="205"/>
      <c r="D459" s="206"/>
      <c r="E459" s="206"/>
      <c r="F459" s="207"/>
      <c r="G459" s="187" t="str">
        <f t="shared" si="45"/>
        <v/>
      </c>
      <c r="H459" s="186">
        <f t="shared" si="49"/>
        <v>38.6</v>
      </c>
      <c r="I459" s="187">
        <f t="shared" si="46"/>
        <v>0</v>
      </c>
      <c r="J459" s="187">
        <f t="shared" si="47"/>
        <v>0</v>
      </c>
      <c r="K459" s="187">
        <f t="shared" si="48"/>
        <v>0</v>
      </c>
      <c r="L459" s="187">
        <f t="shared" si="50"/>
        <v>0</v>
      </c>
      <c r="M459" s="187">
        <f t="shared" si="51"/>
        <v>0</v>
      </c>
    </row>
    <row r="460" spans="2:13" s="27" customFormat="1" ht="20.100000000000001" customHeight="1">
      <c r="B460" s="204"/>
      <c r="C460" s="205"/>
      <c r="D460" s="206"/>
      <c r="E460" s="206"/>
      <c r="F460" s="207"/>
      <c r="G460" s="187" t="str">
        <f t="shared" si="45"/>
        <v/>
      </c>
      <c r="H460" s="186">
        <f t="shared" si="49"/>
        <v>38.6</v>
      </c>
      <c r="I460" s="187">
        <f t="shared" si="46"/>
        <v>0</v>
      </c>
      <c r="J460" s="187">
        <f t="shared" si="47"/>
        <v>0</v>
      </c>
      <c r="K460" s="187">
        <f t="shared" si="48"/>
        <v>0</v>
      </c>
      <c r="L460" s="187">
        <f t="shared" si="50"/>
        <v>0</v>
      </c>
      <c r="M460" s="187">
        <f t="shared" si="51"/>
        <v>0</v>
      </c>
    </row>
    <row r="461" spans="2:13" s="27" customFormat="1" ht="20.100000000000001" customHeight="1">
      <c r="B461" s="204"/>
      <c r="C461" s="205"/>
      <c r="D461" s="206"/>
      <c r="E461" s="206"/>
      <c r="F461" s="207"/>
      <c r="G461" s="187" t="str">
        <f t="shared" si="45"/>
        <v/>
      </c>
      <c r="H461" s="186">
        <f t="shared" si="49"/>
        <v>38.6</v>
      </c>
      <c r="I461" s="187">
        <f t="shared" si="46"/>
        <v>0</v>
      </c>
      <c r="J461" s="187">
        <f t="shared" si="47"/>
        <v>0</v>
      </c>
      <c r="K461" s="187">
        <f t="shared" si="48"/>
        <v>0</v>
      </c>
      <c r="L461" s="187">
        <f t="shared" si="50"/>
        <v>0</v>
      </c>
      <c r="M461" s="187">
        <f t="shared" si="51"/>
        <v>0</v>
      </c>
    </row>
    <row r="462" spans="2:13" s="27" customFormat="1" ht="20.100000000000001" customHeight="1">
      <c r="B462" s="204"/>
      <c r="C462" s="205"/>
      <c r="D462" s="206"/>
      <c r="E462" s="206"/>
      <c r="F462" s="207"/>
      <c r="G462" s="187" t="str">
        <f t="shared" si="45"/>
        <v/>
      </c>
      <c r="H462" s="186">
        <f t="shared" si="49"/>
        <v>38.6</v>
      </c>
      <c r="I462" s="187">
        <f t="shared" si="46"/>
        <v>0</v>
      </c>
      <c r="J462" s="187">
        <f t="shared" si="47"/>
        <v>0</v>
      </c>
      <c r="K462" s="187">
        <f t="shared" si="48"/>
        <v>0</v>
      </c>
      <c r="L462" s="187">
        <f t="shared" si="50"/>
        <v>0</v>
      </c>
      <c r="M462" s="187">
        <f t="shared" si="51"/>
        <v>0</v>
      </c>
    </row>
    <row r="463" spans="2:13" s="27" customFormat="1" ht="20.100000000000001" customHeight="1">
      <c r="B463" s="204"/>
      <c r="C463" s="205"/>
      <c r="D463" s="206"/>
      <c r="E463" s="206"/>
      <c r="F463" s="207"/>
      <c r="G463" s="187" t="str">
        <f t="shared" si="45"/>
        <v/>
      </c>
      <c r="H463" s="186">
        <f t="shared" si="49"/>
        <v>38.6</v>
      </c>
      <c r="I463" s="187">
        <f t="shared" si="46"/>
        <v>0</v>
      </c>
      <c r="J463" s="187">
        <f t="shared" si="47"/>
        <v>0</v>
      </c>
      <c r="K463" s="187">
        <f t="shared" si="48"/>
        <v>0</v>
      </c>
      <c r="L463" s="187">
        <f t="shared" si="50"/>
        <v>0</v>
      </c>
      <c r="M463" s="187">
        <f t="shared" si="51"/>
        <v>0</v>
      </c>
    </row>
    <row r="464" spans="2:13" s="27" customFormat="1" ht="20.100000000000001" customHeight="1">
      <c r="B464" s="204"/>
      <c r="C464" s="205"/>
      <c r="D464" s="206"/>
      <c r="E464" s="206"/>
      <c r="F464" s="207"/>
      <c r="G464" s="187" t="str">
        <f t="shared" si="45"/>
        <v/>
      </c>
      <c r="H464" s="186">
        <f t="shared" si="49"/>
        <v>38.6</v>
      </c>
      <c r="I464" s="187">
        <f t="shared" si="46"/>
        <v>0</v>
      </c>
      <c r="J464" s="187">
        <f t="shared" si="47"/>
        <v>0</v>
      </c>
      <c r="K464" s="187">
        <f t="shared" si="48"/>
        <v>0</v>
      </c>
      <c r="L464" s="187">
        <f t="shared" si="50"/>
        <v>0</v>
      </c>
      <c r="M464" s="187">
        <f t="shared" si="51"/>
        <v>0</v>
      </c>
    </row>
    <row r="465" spans="2:13" s="27" customFormat="1" ht="20.100000000000001" customHeight="1">
      <c r="B465" s="204"/>
      <c r="C465" s="205"/>
      <c r="D465" s="206"/>
      <c r="E465" s="206"/>
      <c r="F465" s="207"/>
      <c r="G465" s="187" t="str">
        <f t="shared" si="45"/>
        <v/>
      </c>
      <c r="H465" s="186">
        <f t="shared" si="49"/>
        <v>38.6</v>
      </c>
      <c r="I465" s="187">
        <f t="shared" si="46"/>
        <v>0</v>
      </c>
      <c r="J465" s="187">
        <f t="shared" si="47"/>
        <v>0</v>
      </c>
      <c r="K465" s="187">
        <f t="shared" si="48"/>
        <v>0</v>
      </c>
      <c r="L465" s="187">
        <f t="shared" si="50"/>
        <v>0</v>
      </c>
      <c r="M465" s="187">
        <f t="shared" si="51"/>
        <v>0</v>
      </c>
    </row>
    <row r="466" spans="2:13" s="27" customFormat="1" ht="20.100000000000001" customHeight="1">
      <c r="B466" s="204"/>
      <c r="C466" s="205"/>
      <c r="D466" s="206"/>
      <c r="E466" s="206"/>
      <c r="F466" s="207"/>
      <c r="G466" s="187" t="str">
        <f t="shared" si="45"/>
        <v/>
      </c>
      <c r="H466" s="186">
        <f t="shared" si="49"/>
        <v>38.6</v>
      </c>
      <c r="I466" s="187">
        <f t="shared" si="46"/>
        <v>0</v>
      </c>
      <c r="J466" s="187">
        <f t="shared" si="47"/>
        <v>0</v>
      </c>
      <c r="K466" s="187">
        <f t="shared" si="48"/>
        <v>0</v>
      </c>
      <c r="L466" s="187">
        <f t="shared" si="50"/>
        <v>0</v>
      </c>
      <c r="M466" s="187">
        <f t="shared" si="51"/>
        <v>0</v>
      </c>
    </row>
    <row r="467" spans="2:13" s="27" customFormat="1" ht="20.100000000000001" customHeight="1">
      <c r="B467" s="204"/>
      <c r="C467" s="205"/>
      <c r="D467" s="206"/>
      <c r="E467" s="206"/>
      <c r="F467" s="207"/>
      <c r="G467" s="187" t="str">
        <f t="shared" si="45"/>
        <v/>
      </c>
      <c r="H467" s="186">
        <f t="shared" si="49"/>
        <v>38.6</v>
      </c>
      <c r="I467" s="187">
        <f t="shared" si="46"/>
        <v>0</v>
      </c>
      <c r="J467" s="187">
        <f t="shared" si="47"/>
        <v>0</v>
      </c>
      <c r="K467" s="187">
        <f t="shared" si="48"/>
        <v>0</v>
      </c>
      <c r="L467" s="187">
        <f t="shared" si="50"/>
        <v>0</v>
      </c>
      <c r="M467" s="187">
        <f t="shared" si="51"/>
        <v>0</v>
      </c>
    </row>
    <row r="468" spans="2:13" s="27" customFormat="1" ht="20.100000000000001" customHeight="1">
      <c r="B468" s="204"/>
      <c r="C468" s="205"/>
      <c r="D468" s="206"/>
      <c r="E468" s="206"/>
      <c r="F468" s="207"/>
      <c r="G468" s="187" t="str">
        <f t="shared" si="45"/>
        <v/>
      </c>
      <c r="H468" s="186">
        <f t="shared" si="49"/>
        <v>38.6</v>
      </c>
      <c r="I468" s="187">
        <f t="shared" si="46"/>
        <v>0</v>
      </c>
      <c r="J468" s="187">
        <f t="shared" si="47"/>
        <v>0</v>
      </c>
      <c r="K468" s="187">
        <f t="shared" si="48"/>
        <v>0</v>
      </c>
      <c r="L468" s="187">
        <f t="shared" si="50"/>
        <v>0</v>
      </c>
      <c r="M468" s="187">
        <f t="shared" si="51"/>
        <v>0</v>
      </c>
    </row>
    <row r="469" spans="2:13" s="27" customFormat="1" ht="20.100000000000001" customHeight="1">
      <c r="B469" s="204"/>
      <c r="C469" s="205"/>
      <c r="D469" s="206"/>
      <c r="E469" s="206"/>
      <c r="F469" s="207"/>
      <c r="G469" s="187" t="str">
        <f t="shared" si="45"/>
        <v/>
      </c>
      <c r="H469" s="186">
        <f t="shared" si="49"/>
        <v>38.6</v>
      </c>
      <c r="I469" s="187">
        <f t="shared" si="46"/>
        <v>0</v>
      </c>
      <c r="J469" s="187">
        <f t="shared" si="47"/>
        <v>0</v>
      </c>
      <c r="K469" s="187">
        <f t="shared" si="48"/>
        <v>0</v>
      </c>
      <c r="L469" s="187">
        <f t="shared" si="50"/>
        <v>0</v>
      </c>
      <c r="M469" s="187">
        <f t="shared" si="51"/>
        <v>0</v>
      </c>
    </row>
    <row r="470" spans="2:13" s="27" customFormat="1" ht="20.100000000000001" customHeight="1">
      <c r="B470" s="204"/>
      <c r="C470" s="205"/>
      <c r="D470" s="206"/>
      <c r="E470" s="206"/>
      <c r="F470" s="207"/>
      <c r="G470" s="187" t="str">
        <f t="shared" si="45"/>
        <v/>
      </c>
      <c r="H470" s="186">
        <f t="shared" si="49"/>
        <v>38.6</v>
      </c>
      <c r="I470" s="187">
        <f t="shared" si="46"/>
        <v>0</v>
      </c>
      <c r="J470" s="187">
        <f t="shared" si="47"/>
        <v>0</v>
      </c>
      <c r="K470" s="187">
        <f t="shared" si="48"/>
        <v>0</v>
      </c>
      <c r="L470" s="187">
        <f t="shared" si="50"/>
        <v>0</v>
      </c>
      <c r="M470" s="187">
        <f t="shared" si="51"/>
        <v>0</v>
      </c>
    </row>
    <row r="471" spans="2:13" s="27" customFormat="1" ht="20.100000000000001" customHeight="1">
      <c r="B471" s="204"/>
      <c r="C471" s="205"/>
      <c r="D471" s="206"/>
      <c r="E471" s="206"/>
      <c r="F471" s="207"/>
      <c r="G471" s="187" t="str">
        <f t="shared" si="45"/>
        <v/>
      </c>
      <c r="H471" s="186">
        <f t="shared" si="49"/>
        <v>38.6</v>
      </c>
      <c r="I471" s="187">
        <f t="shared" si="46"/>
        <v>0</v>
      </c>
      <c r="J471" s="187">
        <f t="shared" si="47"/>
        <v>0</v>
      </c>
      <c r="K471" s="187">
        <f t="shared" si="48"/>
        <v>0</v>
      </c>
      <c r="L471" s="187">
        <f t="shared" si="50"/>
        <v>0</v>
      </c>
      <c r="M471" s="187">
        <f t="shared" si="51"/>
        <v>0</v>
      </c>
    </row>
    <row r="472" spans="2:13" s="27" customFormat="1" ht="20.100000000000001" customHeight="1">
      <c r="B472" s="204"/>
      <c r="C472" s="205"/>
      <c r="D472" s="206"/>
      <c r="E472" s="206"/>
      <c r="F472" s="207"/>
      <c r="G472" s="187" t="str">
        <f t="shared" si="45"/>
        <v/>
      </c>
      <c r="H472" s="186">
        <f t="shared" si="49"/>
        <v>38.6</v>
      </c>
      <c r="I472" s="187">
        <f t="shared" si="46"/>
        <v>0</v>
      </c>
      <c r="J472" s="187">
        <f t="shared" si="47"/>
        <v>0</v>
      </c>
      <c r="K472" s="187">
        <f t="shared" si="48"/>
        <v>0</v>
      </c>
      <c r="L472" s="187">
        <f t="shared" si="50"/>
        <v>0</v>
      </c>
      <c r="M472" s="187">
        <f t="shared" si="51"/>
        <v>0</v>
      </c>
    </row>
    <row r="473" spans="2:13" s="27" customFormat="1" ht="20.100000000000001" customHeight="1">
      <c r="B473" s="204"/>
      <c r="C473" s="205"/>
      <c r="D473" s="206"/>
      <c r="E473" s="206"/>
      <c r="F473" s="207"/>
      <c r="G473" s="187" t="str">
        <f t="shared" si="45"/>
        <v/>
      </c>
      <c r="H473" s="186">
        <f t="shared" si="49"/>
        <v>38.6</v>
      </c>
      <c r="I473" s="187">
        <f t="shared" si="46"/>
        <v>0</v>
      </c>
      <c r="J473" s="187">
        <f t="shared" si="47"/>
        <v>0</v>
      </c>
      <c r="K473" s="187">
        <f t="shared" si="48"/>
        <v>0</v>
      </c>
      <c r="L473" s="187">
        <f t="shared" si="50"/>
        <v>0</v>
      </c>
      <c r="M473" s="187">
        <f t="shared" si="51"/>
        <v>0</v>
      </c>
    </row>
    <row r="474" spans="2:13" s="27" customFormat="1" ht="20.100000000000001" customHeight="1">
      <c r="B474" s="204"/>
      <c r="C474" s="205"/>
      <c r="D474" s="206"/>
      <c r="E474" s="206"/>
      <c r="F474" s="207"/>
      <c r="G474" s="187" t="str">
        <f t="shared" si="45"/>
        <v/>
      </c>
      <c r="H474" s="186">
        <f t="shared" si="49"/>
        <v>38.6</v>
      </c>
      <c r="I474" s="187">
        <f t="shared" si="46"/>
        <v>0</v>
      </c>
      <c r="J474" s="187">
        <f t="shared" si="47"/>
        <v>0</v>
      </c>
      <c r="K474" s="187">
        <f t="shared" si="48"/>
        <v>0</v>
      </c>
      <c r="L474" s="187">
        <f t="shared" si="50"/>
        <v>0</v>
      </c>
      <c r="M474" s="187">
        <f t="shared" si="51"/>
        <v>0</v>
      </c>
    </row>
    <row r="475" spans="2:13" s="27" customFormat="1" ht="20.100000000000001" customHeight="1">
      <c r="B475" s="204"/>
      <c r="C475" s="205"/>
      <c r="D475" s="206"/>
      <c r="E475" s="206"/>
      <c r="F475" s="207"/>
      <c r="G475" s="187" t="str">
        <f t="shared" si="45"/>
        <v/>
      </c>
      <c r="H475" s="186">
        <f t="shared" si="49"/>
        <v>38.6</v>
      </c>
      <c r="I475" s="187">
        <f t="shared" si="46"/>
        <v>0</v>
      </c>
      <c r="J475" s="187">
        <f t="shared" si="47"/>
        <v>0</v>
      </c>
      <c r="K475" s="187">
        <f t="shared" si="48"/>
        <v>0</v>
      </c>
      <c r="L475" s="187">
        <f t="shared" si="50"/>
        <v>0</v>
      </c>
      <c r="M475" s="187">
        <f t="shared" si="51"/>
        <v>0</v>
      </c>
    </row>
    <row r="476" spans="2:13" s="27" customFormat="1" ht="20.100000000000001" customHeight="1">
      <c r="B476" s="204"/>
      <c r="C476" s="205"/>
      <c r="D476" s="206"/>
      <c r="E476" s="206"/>
      <c r="F476" s="207"/>
      <c r="G476" s="187" t="str">
        <f t="shared" si="45"/>
        <v/>
      </c>
      <c r="H476" s="186">
        <f t="shared" si="49"/>
        <v>38.6</v>
      </c>
      <c r="I476" s="187">
        <f t="shared" si="46"/>
        <v>0</v>
      </c>
      <c r="J476" s="187">
        <f t="shared" si="47"/>
        <v>0</v>
      </c>
      <c r="K476" s="187">
        <f t="shared" si="48"/>
        <v>0</v>
      </c>
      <c r="L476" s="187">
        <f t="shared" si="50"/>
        <v>0</v>
      </c>
      <c r="M476" s="187">
        <f t="shared" si="51"/>
        <v>0</v>
      </c>
    </row>
    <row r="477" spans="2:13" s="27" customFormat="1" ht="20.100000000000001" customHeight="1">
      <c r="B477" s="204"/>
      <c r="C477" s="205"/>
      <c r="D477" s="206"/>
      <c r="E477" s="206"/>
      <c r="F477" s="207"/>
      <c r="G477" s="187" t="str">
        <f t="shared" si="45"/>
        <v/>
      </c>
      <c r="H477" s="186">
        <f t="shared" si="49"/>
        <v>38.6</v>
      </c>
      <c r="I477" s="187">
        <f t="shared" si="46"/>
        <v>0</v>
      </c>
      <c r="J477" s="187">
        <f t="shared" si="47"/>
        <v>0</v>
      </c>
      <c r="K477" s="187">
        <f t="shared" si="48"/>
        <v>0</v>
      </c>
      <c r="L477" s="187">
        <f t="shared" si="50"/>
        <v>0</v>
      </c>
      <c r="M477" s="187">
        <f t="shared" si="51"/>
        <v>0</v>
      </c>
    </row>
    <row r="478" spans="2:13" s="27" customFormat="1" ht="20.100000000000001" customHeight="1">
      <c r="B478" s="204"/>
      <c r="C478" s="205"/>
      <c r="D478" s="206"/>
      <c r="E478" s="206"/>
      <c r="F478" s="207"/>
      <c r="G478" s="187" t="str">
        <f t="shared" si="45"/>
        <v/>
      </c>
      <c r="H478" s="186">
        <f t="shared" si="49"/>
        <v>38.6</v>
      </c>
      <c r="I478" s="187">
        <f t="shared" si="46"/>
        <v>0</v>
      </c>
      <c r="J478" s="187">
        <f t="shared" si="47"/>
        <v>0</v>
      </c>
      <c r="K478" s="187">
        <f t="shared" si="48"/>
        <v>0</v>
      </c>
      <c r="L478" s="187">
        <f t="shared" si="50"/>
        <v>0</v>
      </c>
      <c r="M478" s="187">
        <f t="shared" si="51"/>
        <v>0</v>
      </c>
    </row>
    <row r="479" spans="2:13" s="27" customFormat="1" ht="20.100000000000001" customHeight="1">
      <c r="B479" s="204"/>
      <c r="C479" s="205"/>
      <c r="D479" s="206"/>
      <c r="E479" s="206"/>
      <c r="F479" s="207"/>
      <c r="G479" s="187" t="str">
        <f t="shared" si="45"/>
        <v/>
      </c>
      <c r="H479" s="186">
        <f t="shared" si="49"/>
        <v>38.6</v>
      </c>
      <c r="I479" s="187">
        <f t="shared" si="46"/>
        <v>0</v>
      </c>
      <c r="J479" s="187">
        <f t="shared" si="47"/>
        <v>0</v>
      </c>
      <c r="K479" s="187">
        <f t="shared" si="48"/>
        <v>0</v>
      </c>
      <c r="L479" s="187">
        <f t="shared" si="50"/>
        <v>0</v>
      </c>
      <c r="M479" s="187">
        <f t="shared" si="51"/>
        <v>0</v>
      </c>
    </row>
    <row r="480" spans="2:13" s="27" customFormat="1" ht="20.100000000000001" customHeight="1">
      <c r="B480" s="204"/>
      <c r="C480" s="205"/>
      <c r="D480" s="206"/>
      <c r="E480" s="206"/>
      <c r="F480" s="207"/>
      <c r="G480" s="187" t="str">
        <f t="shared" si="45"/>
        <v/>
      </c>
      <c r="H480" s="186">
        <f t="shared" si="49"/>
        <v>38.6</v>
      </c>
      <c r="I480" s="187">
        <f t="shared" si="46"/>
        <v>0</v>
      </c>
      <c r="J480" s="187">
        <f t="shared" si="47"/>
        <v>0</v>
      </c>
      <c r="K480" s="187">
        <f t="shared" si="48"/>
        <v>0</v>
      </c>
      <c r="L480" s="187">
        <f t="shared" si="50"/>
        <v>0</v>
      </c>
      <c r="M480" s="187">
        <f t="shared" si="51"/>
        <v>0</v>
      </c>
    </row>
    <row r="481" spans="2:13" s="27" customFormat="1" ht="20.100000000000001" customHeight="1">
      <c r="B481" s="204"/>
      <c r="C481" s="205"/>
      <c r="D481" s="206"/>
      <c r="E481" s="206"/>
      <c r="F481" s="207"/>
      <c r="G481" s="187" t="str">
        <f t="shared" si="45"/>
        <v/>
      </c>
      <c r="H481" s="186">
        <f t="shared" si="49"/>
        <v>38.6</v>
      </c>
      <c r="I481" s="187">
        <f t="shared" si="46"/>
        <v>0</v>
      </c>
      <c r="J481" s="187">
        <f t="shared" si="47"/>
        <v>0</v>
      </c>
      <c r="K481" s="187">
        <f t="shared" si="48"/>
        <v>0</v>
      </c>
      <c r="L481" s="187">
        <f t="shared" si="50"/>
        <v>0</v>
      </c>
      <c r="M481" s="187">
        <f t="shared" si="51"/>
        <v>0</v>
      </c>
    </row>
    <row r="482" spans="2:13" s="27" customFormat="1" ht="20.100000000000001" customHeight="1">
      <c r="B482" s="204"/>
      <c r="C482" s="205"/>
      <c r="D482" s="206"/>
      <c r="E482" s="206"/>
      <c r="F482" s="207"/>
      <c r="G482" s="187" t="str">
        <f t="shared" si="45"/>
        <v/>
      </c>
      <c r="H482" s="186">
        <f t="shared" si="49"/>
        <v>38.6</v>
      </c>
      <c r="I482" s="187">
        <f t="shared" si="46"/>
        <v>0</v>
      </c>
      <c r="J482" s="187">
        <f t="shared" si="47"/>
        <v>0</v>
      </c>
      <c r="K482" s="187">
        <f t="shared" si="48"/>
        <v>0</v>
      </c>
      <c r="L482" s="187">
        <f t="shared" si="50"/>
        <v>0</v>
      </c>
      <c r="M482" s="187">
        <f t="shared" si="51"/>
        <v>0</v>
      </c>
    </row>
    <row r="483" spans="2:13" s="27" customFormat="1" ht="20.100000000000001" customHeight="1">
      <c r="B483" s="204"/>
      <c r="C483" s="205"/>
      <c r="D483" s="206"/>
      <c r="E483" s="206"/>
      <c r="F483" s="207"/>
      <c r="G483" s="187" t="str">
        <f t="shared" si="45"/>
        <v/>
      </c>
      <c r="H483" s="186">
        <f t="shared" si="49"/>
        <v>38.6</v>
      </c>
      <c r="I483" s="187">
        <f t="shared" si="46"/>
        <v>0</v>
      </c>
      <c r="J483" s="187">
        <f t="shared" si="47"/>
        <v>0</v>
      </c>
      <c r="K483" s="187">
        <f t="shared" si="48"/>
        <v>0</v>
      </c>
      <c r="L483" s="187">
        <f t="shared" si="50"/>
        <v>0</v>
      </c>
      <c r="M483" s="187">
        <f t="shared" si="51"/>
        <v>0</v>
      </c>
    </row>
    <row r="484" spans="2:13" s="27" customFormat="1" ht="20.100000000000001" customHeight="1">
      <c r="B484" s="204"/>
      <c r="C484" s="205"/>
      <c r="D484" s="206"/>
      <c r="E484" s="206"/>
      <c r="F484" s="207"/>
      <c r="G484" s="187" t="str">
        <f t="shared" si="45"/>
        <v/>
      </c>
      <c r="H484" s="186">
        <f t="shared" si="49"/>
        <v>38.6</v>
      </c>
      <c r="I484" s="187">
        <f t="shared" si="46"/>
        <v>0</v>
      </c>
      <c r="J484" s="187">
        <f t="shared" si="47"/>
        <v>0</v>
      </c>
      <c r="K484" s="187">
        <f t="shared" si="48"/>
        <v>0</v>
      </c>
      <c r="L484" s="187">
        <f t="shared" si="50"/>
        <v>0</v>
      </c>
      <c r="M484" s="187">
        <f t="shared" si="51"/>
        <v>0</v>
      </c>
    </row>
    <row r="485" spans="2:13" s="27" customFormat="1" ht="20.100000000000001" customHeight="1">
      <c r="B485" s="204"/>
      <c r="C485" s="205"/>
      <c r="D485" s="206"/>
      <c r="E485" s="206"/>
      <c r="F485" s="207"/>
      <c r="G485" s="187" t="str">
        <f t="shared" si="45"/>
        <v/>
      </c>
      <c r="H485" s="186">
        <f t="shared" si="49"/>
        <v>38.6</v>
      </c>
      <c r="I485" s="187">
        <f t="shared" si="46"/>
        <v>0</v>
      </c>
      <c r="J485" s="187">
        <f t="shared" si="47"/>
        <v>0</v>
      </c>
      <c r="K485" s="187">
        <f t="shared" si="48"/>
        <v>0</v>
      </c>
      <c r="L485" s="187">
        <f t="shared" si="50"/>
        <v>0</v>
      </c>
      <c r="M485" s="187">
        <f t="shared" si="51"/>
        <v>0</v>
      </c>
    </row>
    <row r="486" spans="2:13" s="27" customFormat="1" ht="20.100000000000001" customHeight="1">
      <c r="B486" s="204"/>
      <c r="C486" s="205"/>
      <c r="D486" s="206"/>
      <c r="E486" s="206"/>
      <c r="F486" s="207"/>
      <c r="G486" s="187" t="str">
        <f t="shared" si="45"/>
        <v/>
      </c>
      <c r="H486" s="186">
        <f t="shared" si="49"/>
        <v>38.6</v>
      </c>
      <c r="I486" s="187">
        <f t="shared" si="46"/>
        <v>0</v>
      </c>
      <c r="J486" s="187">
        <f t="shared" si="47"/>
        <v>0</v>
      </c>
      <c r="K486" s="187">
        <f t="shared" si="48"/>
        <v>0</v>
      </c>
      <c r="L486" s="187">
        <f t="shared" si="50"/>
        <v>0</v>
      </c>
      <c r="M486" s="187">
        <f t="shared" si="51"/>
        <v>0</v>
      </c>
    </row>
    <row r="487" spans="2:13" s="27" customFormat="1" ht="20.100000000000001" customHeight="1">
      <c r="B487" s="204"/>
      <c r="C487" s="205"/>
      <c r="D487" s="206"/>
      <c r="E487" s="206"/>
      <c r="F487" s="207"/>
      <c r="G487" s="187" t="str">
        <f t="shared" si="45"/>
        <v/>
      </c>
      <c r="H487" s="186">
        <f t="shared" si="49"/>
        <v>38.6</v>
      </c>
      <c r="I487" s="187">
        <f t="shared" si="46"/>
        <v>0</v>
      </c>
      <c r="J487" s="187">
        <f t="shared" si="47"/>
        <v>0</v>
      </c>
      <c r="K487" s="187">
        <f t="shared" si="48"/>
        <v>0</v>
      </c>
      <c r="L487" s="187">
        <f t="shared" si="50"/>
        <v>0</v>
      </c>
      <c r="M487" s="187">
        <f t="shared" si="51"/>
        <v>0</v>
      </c>
    </row>
    <row r="488" spans="2:13" s="27" customFormat="1" ht="20.100000000000001" customHeight="1">
      <c r="B488" s="204"/>
      <c r="C488" s="205"/>
      <c r="D488" s="206"/>
      <c r="E488" s="206"/>
      <c r="F488" s="207"/>
      <c r="G488" s="187" t="str">
        <f t="shared" si="45"/>
        <v/>
      </c>
      <c r="H488" s="186">
        <f t="shared" si="49"/>
        <v>38.6</v>
      </c>
      <c r="I488" s="187">
        <f t="shared" si="46"/>
        <v>0</v>
      </c>
      <c r="J488" s="187">
        <f t="shared" si="47"/>
        <v>0</v>
      </c>
      <c r="K488" s="187">
        <f t="shared" si="48"/>
        <v>0</v>
      </c>
      <c r="L488" s="187">
        <f t="shared" si="50"/>
        <v>0</v>
      </c>
      <c r="M488" s="187">
        <f t="shared" si="51"/>
        <v>0</v>
      </c>
    </row>
    <row r="489" spans="2:13" s="27" customFormat="1" ht="20.100000000000001" customHeight="1">
      <c r="B489" s="204"/>
      <c r="C489" s="205"/>
      <c r="D489" s="206"/>
      <c r="E489" s="206"/>
      <c r="F489" s="207"/>
      <c r="G489" s="187" t="str">
        <f t="shared" si="45"/>
        <v/>
      </c>
      <c r="H489" s="186">
        <f t="shared" si="49"/>
        <v>38.6</v>
      </c>
      <c r="I489" s="187">
        <f t="shared" si="46"/>
        <v>0</v>
      </c>
      <c r="J489" s="187">
        <f t="shared" si="47"/>
        <v>0</v>
      </c>
      <c r="K489" s="187">
        <f t="shared" si="48"/>
        <v>0</v>
      </c>
      <c r="L489" s="187">
        <f t="shared" si="50"/>
        <v>0</v>
      </c>
      <c r="M489" s="187">
        <f t="shared" si="51"/>
        <v>0</v>
      </c>
    </row>
    <row r="490" spans="2:13" s="27" customFormat="1" ht="20.100000000000001" customHeight="1">
      <c r="B490" s="204"/>
      <c r="C490" s="205"/>
      <c r="D490" s="206"/>
      <c r="E490" s="206"/>
      <c r="F490" s="207"/>
      <c r="G490" s="187" t="str">
        <f t="shared" si="45"/>
        <v/>
      </c>
      <c r="H490" s="186">
        <f t="shared" si="49"/>
        <v>38.6</v>
      </c>
      <c r="I490" s="187">
        <f t="shared" si="46"/>
        <v>0</v>
      </c>
      <c r="J490" s="187">
        <f t="shared" si="47"/>
        <v>0</v>
      </c>
      <c r="K490" s="187">
        <f t="shared" si="48"/>
        <v>0</v>
      </c>
      <c r="L490" s="187">
        <f t="shared" si="50"/>
        <v>0</v>
      </c>
      <c r="M490" s="187">
        <f t="shared" si="51"/>
        <v>0</v>
      </c>
    </row>
    <row r="491" spans="2:13" s="27" customFormat="1" ht="20.100000000000001" customHeight="1">
      <c r="B491" s="204"/>
      <c r="C491" s="205"/>
      <c r="D491" s="206"/>
      <c r="E491" s="206"/>
      <c r="F491" s="207"/>
      <c r="G491" s="187" t="str">
        <f t="shared" si="45"/>
        <v/>
      </c>
      <c r="H491" s="186">
        <f t="shared" si="49"/>
        <v>38.6</v>
      </c>
      <c r="I491" s="187">
        <f t="shared" si="46"/>
        <v>0</v>
      </c>
      <c r="J491" s="187">
        <f t="shared" si="47"/>
        <v>0</v>
      </c>
      <c r="K491" s="187">
        <f t="shared" si="48"/>
        <v>0</v>
      </c>
      <c r="L491" s="187">
        <f t="shared" si="50"/>
        <v>0</v>
      </c>
      <c r="M491" s="187">
        <f t="shared" si="51"/>
        <v>0</v>
      </c>
    </row>
    <row r="492" spans="2:13" s="27" customFormat="1" ht="20.100000000000001" customHeight="1">
      <c r="B492" s="204"/>
      <c r="C492" s="205"/>
      <c r="D492" s="206"/>
      <c r="E492" s="206"/>
      <c r="F492" s="207"/>
      <c r="G492" s="187" t="str">
        <f t="shared" si="45"/>
        <v/>
      </c>
      <c r="H492" s="186">
        <f t="shared" si="49"/>
        <v>38.6</v>
      </c>
      <c r="I492" s="187">
        <f t="shared" si="46"/>
        <v>0</v>
      </c>
      <c r="J492" s="187">
        <f t="shared" si="47"/>
        <v>0</v>
      </c>
      <c r="K492" s="187">
        <f t="shared" si="48"/>
        <v>0</v>
      </c>
      <c r="L492" s="187">
        <f t="shared" si="50"/>
        <v>0</v>
      </c>
      <c r="M492" s="187">
        <f t="shared" si="51"/>
        <v>0</v>
      </c>
    </row>
    <row r="493" spans="2:13" s="27" customFormat="1" ht="20.100000000000001" customHeight="1">
      <c r="B493" s="204"/>
      <c r="C493" s="205"/>
      <c r="D493" s="206"/>
      <c r="E493" s="206"/>
      <c r="F493" s="207"/>
      <c r="G493" s="187" t="str">
        <f t="shared" si="45"/>
        <v/>
      </c>
      <c r="H493" s="186">
        <f t="shared" si="49"/>
        <v>38.6</v>
      </c>
      <c r="I493" s="187">
        <f t="shared" si="46"/>
        <v>0</v>
      </c>
      <c r="J493" s="187">
        <f t="shared" si="47"/>
        <v>0</v>
      </c>
      <c r="K493" s="187">
        <f t="shared" si="48"/>
        <v>0</v>
      </c>
      <c r="L493" s="187">
        <f t="shared" si="50"/>
        <v>0</v>
      </c>
      <c r="M493" s="187">
        <f t="shared" si="51"/>
        <v>0</v>
      </c>
    </row>
    <row r="494" spans="2:13" s="27" customFormat="1" ht="20.100000000000001" customHeight="1">
      <c r="B494" s="204"/>
      <c r="C494" s="205"/>
      <c r="D494" s="206"/>
      <c r="E494" s="206"/>
      <c r="F494" s="207"/>
      <c r="G494" s="187" t="str">
        <f t="shared" si="45"/>
        <v/>
      </c>
      <c r="H494" s="186">
        <f t="shared" si="49"/>
        <v>38.6</v>
      </c>
      <c r="I494" s="187">
        <f t="shared" si="46"/>
        <v>0</v>
      </c>
      <c r="J494" s="187">
        <f t="shared" si="47"/>
        <v>0</v>
      </c>
      <c r="K494" s="187">
        <f t="shared" si="48"/>
        <v>0</v>
      </c>
      <c r="L494" s="187">
        <f t="shared" si="50"/>
        <v>0</v>
      </c>
      <c r="M494" s="187">
        <f t="shared" si="51"/>
        <v>0</v>
      </c>
    </row>
    <row r="495" spans="2:13" s="27" customFormat="1" ht="20.100000000000001" customHeight="1">
      <c r="B495" s="204"/>
      <c r="C495" s="205"/>
      <c r="D495" s="206"/>
      <c r="E495" s="206"/>
      <c r="F495" s="207"/>
      <c r="G495" s="187" t="str">
        <f t="shared" si="45"/>
        <v/>
      </c>
      <c r="H495" s="186">
        <f t="shared" si="49"/>
        <v>38.6</v>
      </c>
      <c r="I495" s="187">
        <f t="shared" si="46"/>
        <v>0</v>
      </c>
      <c r="J495" s="187">
        <f t="shared" si="47"/>
        <v>0</v>
      </c>
      <c r="K495" s="187">
        <f t="shared" si="48"/>
        <v>0</v>
      </c>
      <c r="L495" s="187">
        <f t="shared" si="50"/>
        <v>0</v>
      </c>
      <c r="M495" s="187">
        <f t="shared" si="51"/>
        <v>0</v>
      </c>
    </row>
    <row r="496" spans="2:13" s="27" customFormat="1" ht="20.100000000000001" customHeight="1">
      <c r="B496" s="204"/>
      <c r="C496" s="205"/>
      <c r="D496" s="206"/>
      <c r="E496" s="206"/>
      <c r="F496" s="207"/>
      <c r="G496" s="187" t="str">
        <f t="shared" si="45"/>
        <v/>
      </c>
      <c r="H496" s="186">
        <f t="shared" si="49"/>
        <v>38.6</v>
      </c>
      <c r="I496" s="187">
        <f t="shared" si="46"/>
        <v>0</v>
      </c>
      <c r="J496" s="187">
        <f t="shared" si="47"/>
        <v>0</v>
      </c>
      <c r="K496" s="187">
        <f t="shared" si="48"/>
        <v>0</v>
      </c>
      <c r="L496" s="187">
        <f t="shared" si="50"/>
        <v>0</v>
      </c>
      <c r="M496" s="187">
        <f t="shared" si="51"/>
        <v>0</v>
      </c>
    </row>
    <row r="497" spans="2:14" s="27" customFormat="1" ht="20.100000000000001" customHeight="1">
      <c r="B497" s="204"/>
      <c r="C497" s="205"/>
      <c r="D497" s="206"/>
      <c r="E497" s="206"/>
      <c r="F497" s="207"/>
      <c r="G497" s="187" t="str">
        <f t="shared" si="45"/>
        <v/>
      </c>
      <c r="H497" s="186">
        <f t="shared" si="49"/>
        <v>38.6</v>
      </c>
      <c r="I497" s="187">
        <f t="shared" si="46"/>
        <v>0</v>
      </c>
      <c r="J497" s="187">
        <f t="shared" si="47"/>
        <v>0</v>
      </c>
      <c r="K497" s="187">
        <f t="shared" si="48"/>
        <v>0</v>
      </c>
      <c r="L497" s="187">
        <f t="shared" si="50"/>
        <v>0</v>
      </c>
      <c r="M497" s="187">
        <f t="shared" si="51"/>
        <v>0</v>
      </c>
    </row>
    <row r="498" spans="2:14" s="27" customFormat="1" ht="20.100000000000001" customHeight="1">
      <c r="B498" s="204"/>
      <c r="C498" s="205"/>
      <c r="D498" s="206"/>
      <c r="E498" s="206"/>
      <c r="F498" s="207"/>
      <c r="G498" s="187" t="str">
        <f t="shared" si="45"/>
        <v/>
      </c>
      <c r="H498" s="186">
        <f t="shared" si="49"/>
        <v>38.6</v>
      </c>
      <c r="I498" s="187">
        <f t="shared" si="46"/>
        <v>0</v>
      </c>
      <c r="J498" s="187">
        <f t="shared" si="47"/>
        <v>0</v>
      </c>
      <c r="K498" s="187">
        <f t="shared" si="48"/>
        <v>0</v>
      </c>
      <c r="L498" s="187">
        <f t="shared" si="50"/>
        <v>0</v>
      </c>
      <c r="M498" s="187">
        <f t="shared" si="51"/>
        <v>0</v>
      </c>
    </row>
    <row r="499" spans="2:14" s="27" customFormat="1" ht="20.100000000000001" customHeight="1">
      <c r="B499" s="204"/>
      <c r="C499" s="205"/>
      <c r="D499" s="206"/>
      <c r="E499" s="206"/>
      <c r="F499" s="207"/>
      <c r="G499" s="187" t="str">
        <f t="shared" si="45"/>
        <v/>
      </c>
      <c r="H499" s="186">
        <f t="shared" si="49"/>
        <v>38.6</v>
      </c>
      <c r="I499" s="187">
        <f t="shared" si="46"/>
        <v>0</v>
      </c>
      <c r="J499" s="187">
        <f t="shared" si="47"/>
        <v>0</v>
      </c>
      <c r="K499" s="187">
        <f t="shared" si="48"/>
        <v>0</v>
      </c>
      <c r="L499" s="187">
        <f t="shared" si="50"/>
        <v>0</v>
      </c>
      <c r="M499" s="187">
        <f t="shared" si="51"/>
        <v>0</v>
      </c>
    </row>
    <row r="500" spans="2:14" s="27" customFormat="1" ht="20.100000000000001" customHeight="1">
      <c r="B500" s="204"/>
      <c r="C500" s="205"/>
      <c r="D500" s="206"/>
      <c r="E500" s="206"/>
      <c r="F500" s="207"/>
      <c r="G500" s="187" t="str">
        <f t="shared" si="45"/>
        <v/>
      </c>
      <c r="H500" s="186">
        <f t="shared" si="49"/>
        <v>38.6</v>
      </c>
      <c r="I500" s="187">
        <f t="shared" si="46"/>
        <v>0</v>
      </c>
      <c r="J500" s="187">
        <f t="shared" si="47"/>
        <v>0</v>
      </c>
      <c r="K500" s="187">
        <f t="shared" si="48"/>
        <v>0</v>
      </c>
      <c r="L500" s="187">
        <f t="shared" si="50"/>
        <v>0</v>
      </c>
      <c r="M500" s="187">
        <f t="shared" si="51"/>
        <v>0</v>
      </c>
    </row>
    <row r="501" spans="2:14" s="27" customFormat="1" ht="20.100000000000001" customHeight="1">
      <c r="B501" s="204"/>
      <c r="C501" s="205"/>
      <c r="D501" s="206"/>
      <c r="E501" s="206"/>
      <c r="F501" s="207"/>
      <c r="G501" s="187" t="str">
        <f t="shared" si="45"/>
        <v/>
      </c>
      <c r="H501" s="186">
        <f t="shared" si="49"/>
        <v>38.6</v>
      </c>
      <c r="I501" s="187">
        <f t="shared" si="46"/>
        <v>0</v>
      </c>
      <c r="J501" s="187">
        <f t="shared" si="47"/>
        <v>0</v>
      </c>
      <c r="K501" s="187">
        <f t="shared" si="48"/>
        <v>0</v>
      </c>
      <c r="L501" s="187">
        <f t="shared" si="50"/>
        <v>0</v>
      </c>
      <c r="M501" s="187">
        <f t="shared" si="51"/>
        <v>0</v>
      </c>
    </row>
    <row r="502" spans="2:14" s="27" customFormat="1" ht="20.100000000000001" customHeight="1">
      <c r="B502" s="204"/>
      <c r="C502" s="205"/>
      <c r="D502" s="206"/>
      <c r="E502" s="206"/>
      <c r="F502" s="207"/>
      <c r="G502" s="187" t="str">
        <f t="shared" si="45"/>
        <v/>
      </c>
      <c r="H502" s="186">
        <f t="shared" si="49"/>
        <v>38.6</v>
      </c>
      <c r="I502" s="187">
        <f t="shared" si="46"/>
        <v>0</v>
      </c>
      <c r="J502" s="187">
        <f t="shared" si="47"/>
        <v>0</v>
      </c>
      <c r="K502" s="187">
        <f t="shared" si="48"/>
        <v>0</v>
      </c>
      <c r="L502" s="187">
        <f t="shared" si="50"/>
        <v>0</v>
      </c>
      <c r="M502" s="187">
        <f t="shared" si="51"/>
        <v>0</v>
      </c>
    </row>
    <row r="503" spans="2:14" s="27" customFormat="1" ht="20.100000000000001" customHeight="1">
      <c r="B503" s="204"/>
      <c r="C503" s="205"/>
      <c r="D503" s="206"/>
      <c r="E503" s="206"/>
      <c r="F503" s="207"/>
      <c r="G503" s="187" t="str">
        <f t="shared" si="45"/>
        <v/>
      </c>
      <c r="H503" s="186">
        <f t="shared" si="49"/>
        <v>38.6</v>
      </c>
      <c r="I503" s="187">
        <f t="shared" si="46"/>
        <v>0</v>
      </c>
      <c r="J503" s="187">
        <f t="shared" si="47"/>
        <v>0</v>
      </c>
      <c r="K503" s="187">
        <f t="shared" si="48"/>
        <v>0</v>
      </c>
      <c r="L503" s="187">
        <f t="shared" si="50"/>
        <v>0</v>
      </c>
      <c r="M503" s="187">
        <f t="shared" si="51"/>
        <v>0</v>
      </c>
    </row>
    <row r="504" spans="2:14" s="27" customFormat="1" ht="20.100000000000001" customHeight="1" thickBot="1">
      <c r="B504" s="208"/>
      <c r="C504" s="209"/>
      <c r="D504" s="210"/>
      <c r="E504" s="210"/>
      <c r="F504" s="211"/>
      <c r="G504" s="187" t="str">
        <f t="shared" si="45"/>
        <v/>
      </c>
      <c r="H504" s="186">
        <f t="shared" si="49"/>
        <v>38.6</v>
      </c>
      <c r="I504" s="187">
        <f t="shared" si="46"/>
        <v>0</v>
      </c>
      <c r="J504" s="187">
        <f t="shared" si="47"/>
        <v>0</v>
      </c>
      <c r="K504" s="187">
        <f t="shared" si="48"/>
        <v>0</v>
      </c>
      <c r="L504" s="187">
        <f t="shared" si="50"/>
        <v>0</v>
      </c>
      <c r="M504" s="187">
        <f t="shared" si="51"/>
        <v>0</v>
      </c>
    </row>
    <row r="505" spans="2:14" ht="20.100000000000001" customHeight="1"/>
    <row r="506" spans="2:14" ht="20.100000000000001" customHeight="1">
      <c r="B506" s="20" t="s">
        <v>232</v>
      </c>
      <c r="C506" s="20"/>
      <c r="D506" s="20"/>
      <c r="E506" s="20"/>
      <c r="F506" s="20"/>
      <c r="G506" s="20"/>
      <c r="H506" s="20"/>
      <c r="I506" s="20"/>
      <c r="J506" s="20"/>
      <c r="K506" s="20"/>
      <c r="L506" s="20"/>
      <c r="M506" s="20"/>
      <c r="N506" s="20"/>
    </row>
    <row r="507" spans="2:14" s="27" customFormat="1" ht="20.100000000000001" customHeight="1" thickBot="1">
      <c r="J507" s="32"/>
    </row>
    <row r="508" spans="2:14" s="27" customFormat="1" ht="20.100000000000001" customHeight="1">
      <c r="B508" s="155" t="s">
        <v>105</v>
      </c>
      <c r="C508" s="188" t="s">
        <v>235</v>
      </c>
      <c r="E508" s="155" t="s">
        <v>11</v>
      </c>
      <c r="F508" s="279"/>
      <c r="G508" s="280"/>
      <c r="H508" s="280"/>
      <c r="I508" s="281"/>
      <c r="J508" s="32"/>
    </row>
    <row r="509" spans="2:14" s="27" customFormat="1" ht="20.100000000000001" customHeight="1">
      <c r="B509" s="155" t="s">
        <v>222</v>
      </c>
      <c r="C509" s="188" t="str">
        <f>IF(C508="Electricity",VLOOKUP($C$12,'NGER Emission Factors'!$A$23:$J$34,2,FALSE),IF(C508="GreenPower",VLOOKUP(C508,'NGER Emission Factors'!$A$23:$J$35,2,FALSE),VLOOKUP(C508,'NGER Emission Factors'!$A$5:$J$18,2,FALSE)))</f>
        <v>Scope 1</v>
      </c>
      <c r="E509" s="316" t="s">
        <v>4</v>
      </c>
      <c r="F509" s="318"/>
      <c r="G509" s="319"/>
      <c r="H509" s="319"/>
      <c r="I509" s="320"/>
      <c r="J509" s="32"/>
    </row>
    <row r="510" spans="2:14" s="27" customFormat="1" ht="39.950000000000003" customHeight="1" thickBot="1">
      <c r="B510" s="155" t="s">
        <v>221</v>
      </c>
      <c r="C510" s="188">
        <f>IF(C508="Electricity",VLOOKUP($C$12,'NGER Emission Factors'!$A$23:$J$34,10,FALSE),IF(C508="GreenPower",VLOOKUP(C508,'NGER Emission Factors'!$A$23:$J$35,10,FALSE),VLOOKUP(C508,'NGER Emission Factors'!$A$5:$J$18,10,FALSE)))</f>
        <v>88.43</v>
      </c>
      <c r="D510" s="47"/>
      <c r="E510" s="317"/>
      <c r="F510" s="282"/>
      <c r="G510" s="283"/>
      <c r="H510" s="283"/>
      <c r="I510" s="284"/>
      <c r="J510" s="32"/>
    </row>
    <row r="511" spans="2:14" s="27" customFormat="1" ht="20.100000000000001" customHeight="1">
      <c r="B511" s="155" t="s">
        <v>220</v>
      </c>
      <c r="C511" s="188" t="str">
        <f>IF(C508="Electricity",VLOOKUP($C$12,'NGER Emission Factors'!$A$23:$J$34,5,FALSE),IF(C508="GreenPower",VLOOKUP(C508,'NGER Emission Factors'!$A$23:$J$35,5,FALSE),VLOOKUP(C508,'NGER Emission Factors'!$A$5:$J$18,5,FALSE)))</f>
        <v>Tonnes</v>
      </c>
      <c r="J511" s="32"/>
    </row>
    <row r="512" spans="2:14" s="27" customFormat="1" ht="20.100000000000001" customHeight="1">
      <c r="B512" s="155" t="s">
        <v>226</v>
      </c>
      <c r="C512" s="188">
        <f>IF(C508="Electricity",VLOOKUP($C$12,'NGER Emission Factors'!$A$23:$J$34,6,FALSE),IF(C508="GreenPower",VLOOKUP(C508,'NGER Emission Factors'!$A$23:$J$35,6,FALSE),VLOOKUP(C508,'NGER Emission Factors'!$A$5:$J$18,6,FALSE)))</f>
        <v>27</v>
      </c>
      <c r="E512" s="27" t="s">
        <v>13</v>
      </c>
      <c r="J512" s="32"/>
    </row>
    <row r="513" spans="2:13" s="27" customFormat="1" ht="20.100000000000001" customHeight="1">
      <c r="G513" s="32"/>
    </row>
    <row r="514" spans="2:13" s="27" customFormat="1" ht="20.100000000000001" customHeight="1">
      <c r="J514" s="32"/>
    </row>
    <row r="515" spans="2:13" s="27" customFormat="1" ht="51" customHeight="1" thickBot="1">
      <c r="B515" s="155" t="s">
        <v>2</v>
      </c>
      <c r="C515" s="155" t="s">
        <v>3</v>
      </c>
      <c r="D515" s="155" t="s">
        <v>6</v>
      </c>
      <c r="E515" s="155" t="s">
        <v>7</v>
      </c>
      <c r="F515" s="155" t="str">
        <f>"Billed Quantity ("&amp;C511&amp;")"</f>
        <v>Billed Quantity (Tonnes)</v>
      </c>
      <c r="G515" s="155" t="s">
        <v>8</v>
      </c>
      <c r="H515" s="155" t="s">
        <v>226</v>
      </c>
      <c r="I515" s="155" t="s">
        <v>223</v>
      </c>
      <c r="J515" s="155" t="s">
        <v>224</v>
      </c>
      <c r="K515" s="155" t="s">
        <v>225</v>
      </c>
      <c r="L515" s="155" t="s">
        <v>225</v>
      </c>
      <c r="M515" s="155" t="s">
        <v>225</v>
      </c>
    </row>
    <row r="516" spans="2:13" s="27" customFormat="1" ht="20.100000000000001" customHeight="1">
      <c r="B516" s="200"/>
      <c r="C516" s="201"/>
      <c r="D516" s="202"/>
      <c r="E516" s="202"/>
      <c r="F516" s="203"/>
      <c r="G516" s="187" t="str">
        <f t="shared" ref="G516:G577" si="52">IF(ISBLANK(D516),"",E516-D516+1)</f>
        <v/>
      </c>
      <c r="H516" s="186">
        <f>$C$512</f>
        <v>27</v>
      </c>
      <c r="I516" s="187">
        <f t="shared" ref="I516:I577" si="53">IF(F516&gt;0,F516*H516*IF(OR(D516&gt;$H$9,E516&lt;$H$8), 0, IF(D516&lt;$H$8,E516-$H$8,IF($H$9&lt;E516,E516-$H$9,G516)))/G516,0)</f>
        <v>0</v>
      </c>
      <c r="J516" s="187">
        <f t="shared" ref="J516:J577" si="54">IF(F516&gt;0,F516*H516*IF(OR(D516&gt;$I$9,E516&lt;$I$8), 0, IF(D516&lt;$I$8,E516-$I$8,IF($I$9&lt;E516,E516-$I$9,G516)))/G516,0)</f>
        <v>0</v>
      </c>
      <c r="K516" s="187">
        <f t="shared" ref="K516:K577" si="55">IF(F516&gt;0,F516*H516*IF(OR(D516&gt;$J$9,E516&lt;$J$8), 0, IF(D516&lt;$J$8,E516-$J$8,IF($J$9&lt;E516,E516-$J$9,G516)))/G516,0)</f>
        <v>0</v>
      </c>
      <c r="L516" s="187">
        <f>IF(F516&gt;0,F516*H516*IF(OR(D516&gt;$K$9,E516&lt;$K$8), 0, IF(D516&lt;$K$8,E516-$K$8,IF($K$9&lt;E516,E516-$K$9,G516)))/G516,0)</f>
        <v>0</v>
      </c>
      <c r="M516" s="187">
        <f>IF(F516&gt;0,F516*H516*IF(OR(D516&gt;$L$9,E516&lt;$L$8), 0, IF(D516&lt;$L$8,E516-$L$8,IF($L$9&lt;E516,E516-$L$9,G516)))/G516,0)</f>
        <v>0</v>
      </c>
    </row>
    <row r="517" spans="2:13" s="27" customFormat="1" ht="20.100000000000001" customHeight="1">
      <c r="B517" s="204"/>
      <c r="C517" s="205"/>
      <c r="D517" s="206"/>
      <c r="E517" s="206"/>
      <c r="F517" s="207"/>
      <c r="G517" s="187" t="str">
        <f t="shared" si="52"/>
        <v/>
      </c>
      <c r="H517" s="186">
        <f t="shared" ref="H517:H577" si="56">$C$512</f>
        <v>27</v>
      </c>
      <c r="I517" s="187">
        <f t="shared" si="53"/>
        <v>0</v>
      </c>
      <c r="J517" s="187">
        <f t="shared" si="54"/>
        <v>0</v>
      </c>
      <c r="K517" s="187">
        <f t="shared" si="55"/>
        <v>0</v>
      </c>
      <c r="L517" s="187">
        <f t="shared" ref="L517:L577" si="57">IF(F517&gt;0,F517*H517*IF(OR(D517&gt;$K$9,E517&lt;$K$8), 0, IF(D517&lt;$K$8,E517-$K$8,IF($K$9&lt;E517,E517-$K$9,G517)))/G517,0)</f>
        <v>0</v>
      </c>
      <c r="M517" s="187">
        <f t="shared" ref="M517:M577" si="58">IF(F517&gt;0,F517*H517*IF(OR(D517&gt;$L$9,E517&lt;$L$8), 0, IF(D517&lt;$L$8,E517-$L$8,IF($L$9&lt;E517,E517-$L$9,G517)))/G517,0)</f>
        <v>0</v>
      </c>
    </row>
    <row r="518" spans="2:13" s="27" customFormat="1" ht="20.100000000000001" customHeight="1">
      <c r="B518" s="204"/>
      <c r="C518" s="205"/>
      <c r="D518" s="206"/>
      <c r="E518" s="206"/>
      <c r="F518" s="207"/>
      <c r="G518" s="187" t="str">
        <f t="shared" si="52"/>
        <v/>
      </c>
      <c r="H518" s="186">
        <f t="shared" si="56"/>
        <v>27</v>
      </c>
      <c r="I518" s="187">
        <f t="shared" si="53"/>
        <v>0</v>
      </c>
      <c r="J518" s="187">
        <f t="shared" si="54"/>
        <v>0</v>
      </c>
      <c r="K518" s="187">
        <f t="shared" si="55"/>
        <v>0</v>
      </c>
      <c r="L518" s="187">
        <f t="shared" si="57"/>
        <v>0</v>
      </c>
      <c r="M518" s="187">
        <f t="shared" si="58"/>
        <v>0</v>
      </c>
    </row>
    <row r="519" spans="2:13" s="27" customFormat="1" ht="20.100000000000001" customHeight="1">
      <c r="B519" s="204"/>
      <c r="C519" s="205"/>
      <c r="D519" s="206"/>
      <c r="E519" s="206"/>
      <c r="F519" s="207"/>
      <c r="G519" s="187" t="str">
        <f t="shared" si="52"/>
        <v/>
      </c>
      <c r="H519" s="186">
        <f t="shared" si="56"/>
        <v>27</v>
      </c>
      <c r="I519" s="187">
        <f t="shared" si="53"/>
        <v>0</v>
      </c>
      <c r="J519" s="187">
        <f t="shared" si="54"/>
        <v>0</v>
      </c>
      <c r="K519" s="187">
        <f t="shared" si="55"/>
        <v>0</v>
      </c>
      <c r="L519" s="187">
        <f t="shared" si="57"/>
        <v>0</v>
      </c>
      <c r="M519" s="187">
        <f t="shared" si="58"/>
        <v>0</v>
      </c>
    </row>
    <row r="520" spans="2:13" s="27" customFormat="1" ht="20.100000000000001" customHeight="1">
      <c r="B520" s="204"/>
      <c r="C520" s="205"/>
      <c r="D520" s="206"/>
      <c r="E520" s="206"/>
      <c r="F520" s="207"/>
      <c r="G520" s="187" t="str">
        <f t="shared" si="52"/>
        <v/>
      </c>
      <c r="H520" s="186">
        <f t="shared" si="56"/>
        <v>27</v>
      </c>
      <c r="I520" s="187">
        <f t="shared" si="53"/>
        <v>0</v>
      </c>
      <c r="J520" s="187">
        <f t="shared" si="54"/>
        <v>0</v>
      </c>
      <c r="K520" s="187">
        <f t="shared" si="55"/>
        <v>0</v>
      </c>
      <c r="L520" s="187">
        <f t="shared" si="57"/>
        <v>0</v>
      </c>
      <c r="M520" s="187">
        <f t="shared" si="58"/>
        <v>0</v>
      </c>
    </row>
    <row r="521" spans="2:13" s="27" customFormat="1" ht="20.100000000000001" customHeight="1">
      <c r="B521" s="204"/>
      <c r="C521" s="205"/>
      <c r="D521" s="206"/>
      <c r="E521" s="206"/>
      <c r="F521" s="207"/>
      <c r="G521" s="187" t="str">
        <f t="shared" si="52"/>
        <v/>
      </c>
      <c r="H521" s="186">
        <f t="shared" si="56"/>
        <v>27</v>
      </c>
      <c r="I521" s="187">
        <f t="shared" si="53"/>
        <v>0</v>
      </c>
      <c r="J521" s="187">
        <f t="shared" si="54"/>
        <v>0</v>
      </c>
      <c r="K521" s="187">
        <f t="shared" si="55"/>
        <v>0</v>
      </c>
      <c r="L521" s="187">
        <f t="shared" si="57"/>
        <v>0</v>
      </c>
      <c r="M521" s="187">
        <f t="shared" si="58"/>
        <v>0</v>
      </c>
    </row>
    <row r="522" spans="2:13" s="27" customFormat="1" ht="20.100000000000001" customHeight="1">
      <c r="B522" s="204"/>
      <c r="C522" s="205"/>
      <c r="D522" s="206"/>
      <c r="E522" s="206"/>
      <c r="F522" s="207"/>
      <c r="G522" s="187" t="str">
        <f t="shared" si="52"/>
        <v/>
      </c>
      <c r="H522" s="186">
        <f t="shared" si="56"/>
        <v>27</v>
      </c>
      <c r="I522" s="187">
        <f t="shared" si="53"/>
        <v>0</v>
      </c>
      <c r="J522" s="187">
        <f t="shared" si="54"/>
        <v>0</v>
      </c>
      <c r="K522" s="187">
        <f t="shared" si="55"/>
        <v>0</v>
      </c>
      <c r="L522" s="187">
        <f t="shared" si="57"/>
        <v>0</v>
      </c>
      <c r="M522" s="187">
        <f t="shared" si="58"/>
        <v>0</v>
      </c>
    </row>
    <row r="523" spans="2:13" s="27" customFormat="1" ht="20.100000000000001" customHeight="1">
      <c r="B523" s="204"/>
      <c r="C523" s="205"/>
      <c r="D523" s="206"/>
      <c r="E523" s="206"/>
      <c r="F523" s="207"/>
      <c r="G523" s="187" t="str">
        <f t="shared" si="52"/>
        <v/>
      </c>
      <c r="H523" s="186">
        <f t="shared" si="56"/>
        <v>27</v>
      </c>
      <c r="I523" s="187">
        <f t="shared" si="53"/>
        <v>0</v>
      </c>
      <c r="J523" s="187">
        <f t="shared" si="54"/>
        <v>0</v>
      </c>
      <c r="K523" s="187">
        <f t="shared" si="55"/>
        <v>0</v>
      </c>
      <c r="L523" s="187">
        <f t="shared" si="57"/>
        <v>0</v>
      </c>
      <c r="M523" s="187">
        <f t="shared" si="58"/>
        <v>0</v>
      </c>
    </row>
    <row r="524" spans="2:13" s="27" customFormat="1" ht="20.100000000000001" customHeight="1">
      <c r="B524" s="204"/>
      <c r="C524" s="205"/>
      <c r="D524" s="206"/>
      <c r="E524" s="206"/>
      <c r="F524" s="207"/>
      <c r="G524" s="187" t="str">
        <f t="shared" si="52"/>
        <v/>
      </c>
      <c r="H524" s="186">
        <f t="shared" si="56"/>
        <v>27</v>
      </c>
      <c r="I524" s="187">
        <f t="shared" si="53"/>
        <v>0</v>
      </c>
      <c r="J524" s="187">
        <f t="shared" si="54"/>
        <v>0</v>
      </c>
      <c r="K524" s="187">
        <f t="shared" si="55"/>
        <v>0</v>
      </c>
      <c r="L524" s="187">
        <f t="shared" si="57"/>
        <v>0</v>
      </c>
      <c r="M524" s="187">
        <f t="shared" si="58"/>
        <v>0</v>
      </c>
    </row>
    <row r="525" spans="2:13" s="27" customFormat="1" ht="20.100000000000001" customHeight="1">
      <c r="B525" s="204"/>
      <c r="C525" s="205"/>
      <c r="D525" s="206"/>
      <c r="E525" s="206"/>
      <c r="F525" s="207"/>
      <c r="G525" s="187" t="str">
        <f t="shared" si="52"/>
        <v/>
      </c>
      <c r="H525" s="186">
        <f t="shared" si="56"/>
        <v>27</v>
      </c>
      <c r="I525" s="187">
        <f t="shared" si="53"/>
        <v>0</v>
      </c>
      <c r="J525" s="187">
        <f t="shared" si="54"/>
        <v>0</v>
      </c>
      <c r="K525" s="187">
        <f t="shared" si="55"/>
        <v>0</v>
      </c>
      <c r="L525" s="187">
        <f t="shared" si="57"/>
        <v>0</v>
      </c>
      <c r="M525" s="187">
        <f t="shared" si="58"/>
        <v>0</v>
      </c>
    </row>
    <row r="526" spans="2:13" s="27" customFormat="1" ht="20.100000000000001" customHeight="1">
      <c r="B526" s="204"/>
      <c r="C526" s="205"/>
      <c r="D526" s="206"/>
      <c r="E526" s="206"/>
      <c r="F526" s="207"/>
      <c r="G526" s="187" t="str">
        <f t="shared" si="52"/>
        <v/>
      </c>
      <c r="H526" s="186">
        <f t="shared" si="56"/>
        <v>27</v>
      </c>
      <c r="I526" s="187">
        <f t="shared" si="53"/>
        <v>0</v>
      </c>
      <c r="J526" s="187">
        <f t="shared" si="54"/>
        <v>0</v>
      </c>
      <c r="K526" s="187">
        <f t="shared" si="55"/>
        <v>0</v>
      </c>
      <c r="L526" s="187">
        <f t="shared" si="57"/>
        <v>0</v>
      </c>
      <c r="M526" s="187">
        <f t="shared" si="58"/>
        <v>0</v>
      </c>
    </row>
    <row r="527" spans="2:13" s="27" customFormat="1" ht="20.100000000000001" customHeight="1">
      <c r="B527" s="204"/>
      <c r="C527" s="205"/>
      <c r="D527" s="206"/>
      <c r="E527" s="206"/>
      <c r="F527" s="207"/>
      <c r="G527" s="187" t="str">
        <f t="shared" si="52"/>
        <v/>
      </c>
      <c r="H527" s="186">
        <f t="shared" si="56"/>
        <v>27</v>
      </c>
      <c r="I527" s="187">
        <f t="shared" si="53"/>
        <v>0</v>
      </c>
      <c r="J527" s="187">
        <f t="shared" si="54"/>
        <v>0</v>
      </c>
      <c r="K527" s="187">
        <f t="shared" si="55"/>
        <v>0</v>
      </c>
      <c r="L527" s="187">
        <f t="shared" si="57"/>
        <v>0</v>
      </c>
      <c r="M527" s="187">
        <f t="shared" si="58"/>
        <v>0</v>
      </c>
    </row>
    <row r="528" spans="2:13" s="27" customFormat="1" ht="20.100000000000001" customHeight="1">
      <c r="B528" s="204"/>
      <c r="C528" s="205"/>
      <c r="D528" s="206"/>
      <c r="E528" s="206"/>
      <c r="F528" s="207"/>
      <c r="G528" s="187" t="str">
        <f t="shared" si="52"/>
        <v/>
      </c>
      <c r="H528" s="186">
        <f t="shared" si="56"/>
        <v>27</v>
      </c>
      <c r="I528" s="187">
        <f t="shared" si="53"/>
        <v>0</v>
      </c>
      <c r="J528" s="187">
        <f t="shared" si="54"/>
        <v>0</v>
      </c>
      <c r="K528" s="187">
        <f t="shared" si="55"/>
        <v>0</v>
      </c>
      <c r="L528" s="187">
        <f t="shared" si="57"/>
        <v>0</v>
      </c>
      <c r="M528" s="187">
        <f t="shared" si="58"/>
        <v>0</v>
      </c>
    </row>
    <row r="529" spans="2:13" s="27" customFormat="1" ht="20.100000000000001" customHeight="1">
      <c r="B529" s="204"/>
      <c r="C529" s="205"/>
      <c r="D529" s="206"/>
      <c r="E529" s="206"/>
      <c r="F529" s="207"/>
      <c r="G529" s="187" t="str">
        <f t="shared" si="52"/>
        <v/>
      </c>
      <c r="H529" s="186">
        <f t="shared" si="56"/>
        <v>27</v>
      </c>
      <c r="I529" s="187">
        <f t="shared" si="53"/>
        <v>0</v>
      </c>
      <c r="J529" s="187">
        <f t="shared" si="54"/>
        <v>0</v>
      </c>
      <c r="K529" s="187">
        <f t="shared" si="55"/>
        <v>0</v>
      </c>
      <c r="L529" s="187">
        <f t="shared" si="57"/>
        <v>0</v>
      </c>
      <c r="M529" s="187">
        <f t="shared" si="58"/>
        <v>0</v>
      </c>
    </row>
    <row r="530" spans="2:13" s="27" customFormat="1" ht="20.100000000000001" customHeight="1">
      <c r="B530" s="204"/>
      <c r="C530" s="205"/>
      <c r="D530" s="206"/>
      <c r="E530" s="206"/>
      <c r="F530" s="207"/>
      <c r="G530" s="187" t="str">
        <f t="shared" si="52"/>
        <v/>
      </c>
      <c r="H530" s="186">
        <f t="shared" si="56"/>
        <v>27</v>
      </c>
      <c r="I530" s="187">
        <f t="shared" si="53"/>
        <v>0</v>
      </c>
      <c r="J530" s="187">
        <f t="shared" si="54"/>
        <v>0</v>
      </c>
      <c r="K530" s="187">
        <f t="shared" si="55"/>
        <v>0</v>
      </c>
      <c r="L530" s="187">
        <f t="shared" si="57"/>
        <v>0</v>
      </c>
      <c r="M530" s="187">
        <f t="shared" si="58"/>
        <v>0</v>
      </c>
    </row>
    <row r="531" spans="2:13" s="27" customFormat="1" ht="20.100000000000001" customHeight="1">
      <c r="B531" s="204"/>
      <c r="C531" s="205"/>
      <c r="D531" s="206"/>
      <c r="E531" s="206"/>
      <c r="F531" s="207"/>
      <c r="G531" s="187" t="str">
        <f t="shared" si="52"/>
        <v/>
      </c>
      <c r="H531" s="186">
        <f t="shared" si="56"/>
        <v>27</v>
      </c>
      <c r="I531" s="187">
        <f t="shared" si="53"/>
        <v>0</v>
      </c>
      <c r="J531" s="187">
        <f t="shared" si="54"/>
        <v>0</v>
      </c>
      <c r="K531" s="187">
        <f t="shared" si="55"/>
        <v>0</v>
      </c>
      <c r="L531" s="187">
        <f t="shared" si="57"/>
        <v>0</v>
      </c>
      <c r="M531" s="187">
        <f t="shared" si="58"/>
        <v>0</v>
      </c>
    </row>
    <row r="532" spans="2:13" s="27" customFormat="1" ht="20.100000000000001" customHeight="1">
      <c r="B532" s="204"/>
      <c r="C532" s="205"/>
      <c r="D532" s="206"/>
      <c r="E532" s="206"/>
      <c r="F532" s="207"/>
      <c r="G532" s="187" t="str">
        <f t="shared" si="52"/>
        <v/>
      </c>
      <c r="H532" s="186">
        <f t="shared" si="56"/>
        <v>27</v>
      </c>
      <c r="I532" s="187">
        <f t="shared" si="53"/>
        <v>0</v>
      </c>
      <c r="J532" s="187">
        <f t="shared" si="54"/>
        <v>0</v>
      </c>
      <c r="K532" s="187">
        <f t="shared" si="55"/>
        <v>0</v>
      </c>
      <c r="L532" s="187">
        <f t="shared" si="57"/>
        <v>0</v>
      </c>
      <c r="M532" s="187">
        <f t="shared" si="58"/>
        <v>0</v>
      </c>
    </row>
    <row r="533" spans="2:13" s="27" customFormat="1" ht="20.100000000000001" customHeight="1">
      <c r="B533" s="204"/>
      <c r="C533" s="205"/>
      <c r="D533" s="206"/>
      <c r="E533" s="206"/>
      <c r="F533" s="207"/>
      <c r="G533" s="187" t="str">
        <f t="shared" si="52"/>
        <v/>
      </c>
      <c r="H533" s="186">
        <f t="shared" si="56"/>
        <v>27</v>
      </c>
      <c r="I533" s="187">
        <f t="shared" si="53"/>
        <v>0</v>
      </c>
      <c r="J533" s="187">
        <f t="shared" si="54"/>
        <v>0</v>
      </c>
      <c r="K533" s="187">
        <f t="shared" si="55"/>
        <v>0</v>
      </c>
      <c r="L533" s="187">
        <f t="shared" si="57"/>
        <v>0</v>
      </c>
      <c r="M533" s="187">
        <f t="shared" si="58"/>
        <v>0</v>
      </c>
    </row>
    <row r="534" spans="2:13" s="27" customFormat="1" ht="20.100000000000001" customHeight="1">
      <c r="B534" s="204"/>
      <c r="C534" s="205"/>
      <c r="D534" s="206"/>
      <c r="E534" s="206"/>
      <c r="F534" s="207"/>
      <c r="G534" s="187" t="str">
        <f t="shared" si="52"/>
        <v/>
      </c>
      <c r="H534" s="186">
        <f t="shared" si="56"/>
        <v>27</v>
      </c>
      <c r="I534" s="187">
        <f t="shared" si="53"/>
        <v>0</v>
      </c>
      <c r="J534" s="187">
        <f t="shared" si="54"/>
        <v>0</v>
      </c>
      <c r="K534" s="187">
        <f t="shared" si="55"/>
        <v>0</v>
      </c>
      <c r="L534" s="187">
        <f t="shared" si="57"/>
        <v>0</v>
      </c>
      <c r="M534" s="187">
        <f t="shared" si="58"/>
        <v>0</v>
      </c>
    </row>
    <row r="535" spans="2:13" s="27" customFormat="1" ht="20.100000000000001" customHeight="1">
      <c r="B535" s="204"/>
      <c r="C535" s="205"/>
      <c r="D535" s="206"/>
      <c r="E535" s="206"/>
      <c r="F535" s="207"/>
      <c r="G535" s="187" t="str">
        <f t="shared" si="52"/>
        <v/>
      </c>
      <c r="H535" s="186">
        <f t="shared" si="56"/>
        <v>27</v>
      </c>
      <c r="I535" s="187">
        <f t="shared" si="53"/>
        <v>0</v>
      </c>
      <c r="J535" s="187">
        <f t="shared" si="54"/>
        <v>0</v>
      </c>
      <c r="K535" s="187">
        <f t="shared" si="55"/>
        <v>0</v>
      </c>
      <c r="L535" s="187">
        <f t="shared" si="57"/>
        <v>0</v>
      </c>
      <c r="M535" s="187">
        <f t="shared" si="58"/>
        <v>0</v>
      </c>
    </row>
    <row r="536" spans="2:13" s="27" customFormat="1" ht="20.100000000000001" customHeight="1">
      <c r="B536" s="204"/>
      <c r="C536" s="205"/>
      <c r="D536" s="206"/>
      <c r="E536" s="206"/>
      <c r="F536" s="207"/>
      <c r="G536" s="187" t="str">
        <f t="shared" si="52"/>
        <v/>
      </c>
      <c r="H536" s="186">
        <f t="shared" si="56"/>
        <v>27</v>
      </c>
      <c r="I536" s="187">
        <f t="shared" si="53"/>
        <v>0</v>
      </c>
      <c r="J536" s="187">
        <f t="shared" si="54"/>
        <v>0</v>
      </c>
      <c r="K536" s="187">
        <f t="shared" si="55"/>
        <v>0</v>
      </c>
      <c r="L536" s="187">
        <f t="shared" si="57"/>
        <v>0</v>
      </c>
      <c r="M536" s="187">
        <f t="shared" si="58"/>
        <v>0</v>
      </c>
    </row>
    <row r="537" spans="2:13" s="27" customFormat="1" ht="20.100000000000001" customHeight="1">
      <c r="B537" s="204"/>
      <c r="C537" s="205"/>
      <c r="D537" s="206"/>
      <c r="E537" s="206"/>
      <c r="F537" s="207"/>
      <c r="G537" s="187" t="str">
        <f t="shared" si="52"/>
        <v/>
      </c>
      <c r="H537" s="186">
        <f t="shared" si="56"/>
        <v>27</v>
      </c>
      <c r="I537" s="187">
        <f t="shared" si="53"/>
        <v>0</v>
      </c>
      <c r="J537" s="187">
        <f t="shared" si="54"/>
        <v>0</v>
      </c>
      <c r="K537" s="187">
        <f t="shared" si="55"/>
        <v>0</v>
      </c>
      <c r="L537" s="187">
        <f t="shared" si="57"/>
        <v>0</v>
      </c>
      <c r="M537" s="187">
        <f t="shared" si="58"/>
        <v>0</v>
      </c>
    </row>
    <row r="538" spans="2:13" s="27" customFormat="1" ht="20.100000000000001" customHeight="1">
      <c r="B538" s="204"/>
      <c r="C538" s="205"/>
      <c r="D538" s="206"/>
      <c r="E538" s="206"/>
      <c r="F538" s="207"/>
      <c r="G538" s="187" t="str">
        <f t="shared" si="52"/>
        <v/>
      </c>
      <c r="H538" s="186">
        <f t="shared" si="56"/>
        <v>27</v>
      </c>
      <c r="I538" s="187">
        <f t="shared" si="53"/>
        <v>0</v>
      </c>
      <c r="J538" s="187">
        <f t="shared" si="54"/>
        <v>0</v>
      </c>
      <c r="K538" s="187">
        <f t="shared" si="55"/>
        <v>0</v>
      </c>
      <c r="L538" s="187">
        <f t="shared" si="57"/>
        <v>0</v>
      </c>
      <c r="M538" s="187">
        <f t="shared" si="58"/>
        <v>0</v>
      </c>
    </row>
    <row r="539" spans="2:13" s="27" customFormat="1" ht="20.100000000000001" customHeight="1">
      <c r="B539" s="204"/>
      <c r="C539" s="205"/>
      <c r="D539" s="206"/>
      <c r="E539" s="206"/>
      <c r="F539" s="207"/>
      <c r="G539" s="187" t="str">
        <f t="shared" si="52"/>
        <v/>
      </c>
      <c r="H539" s="186">
        <f t="shared" si="56"/>
        <v>27</v>
      </c>
      <c r="I539" s="187">
        <f t="shared" si="53"/>
        <v>0</v>
      </c>
      <c r="J539" s="187">
        <f t="shared" si="54"/>
        <v>0</v>
      </c>
      <c r="K539" s="187">
        <f t="shared" si="55"/>
        <v>0</v>
      </c>
      <c r="L539" s="187">
        <f t="shared" si="57"/>
        <v>0</v>
      </c>
      <c r="M539" s="187">
        <f t="shared" si="58"/>
        <v>0</v>
      </c>
    </row>
    <row r="540" spans="2:13" s="27" customFormat="1" ht="20.100000000000001" customHeight="1">
      <c r="B540" s="204"/>
      <c r="C540" s="205"/>
      <c r="D540" s="206"/>
      <c r="E540" s="206"/>
      <c r="F540" s="207"/>
      <c r="G540" s="187" t="str">
        <f t="shared" si="52"/>
        <v/>
      </c>
      <c r="H540" s="186">
        <f t="shared" si="56"/>
        <v>27</v>
      </c>
      <c r="I540" s="187">
        <f t="shared" si="53"/>
        <v>0</v>
      </c>
      <c r="J540" s="187">
        <f t="shared" si="54"/>
        <v>0</v>
      </c>
      <c r="K540" s="187">
        <f t="shared" si="55"/>
        <v>0</v>
      </c>
      <c r="L540" s="187">
        <f t="shared" si="57"/>
        <v>0</v>
      </c>
      <c r="M540" s="187">
        <f t="shared" si="58"/>
        <v>0</v>
      </c>
    </row>
    <row r="541" spans="2:13" s="27" customFormat="1" ht="20.100000000000001" customHeight="1">
      <c r="B541" s="204"/>
      <c r="C541" s="205"/>
      <c r="D541" s="206"/>
      <c r="E541" s="206"/>
      <c r="F541" s="207"/>
      <c r="G541" s="187" t="str">
        <f t="shared" si="52"/>
        <v/>
      </c>
      <c r="H541" s="186">
        <f t="shared" si="56"/>
        <v>27</v>
      </c>
      <c r="I541" s="187">
        <f t="shared" si="53"/>
        <v>0</v>
      </c>
      <c r="J541" s="187">
        <f t="shared" si="54"/>
        <v>0</v>
      </c>
      <c r="K541" s="187">
        <f t="shared" si="55"/>
        <v>0</v>
      </c>
      <c r="L541" s="187">
        <f t="shared" si="57"/>
        <v>0</v>
      </c>
      <c r="M541" s="187">
        <f t="shared" si="58"/>
        <v>0</v>
      </c>
    </row>
    <row r="542" spans="2:13" s="27" customFormat="1" ht="20.100000000000001" customHeight="1">
      <c r="B542" s="204"/>
      <c r="C542" s="205"/>
      <c r="D542" s="206"/>
      <c r="E542" s="206"/>
      <c r="F542" s="207"/>
      <c r="G542" s="187" t="str">
        <f t="shared" si="52"/>
        <v/>
      </c>
      <c r="H542" s="186">
        <f t="shared" si="56"/>
        <v>27</v>
      </c>
      <c r="I542" s="187">
        <f t="shared" si="53"/>
        <v>0</v>
      </c>
      <c r="J542" s="187">
        <f t="shared" si="54"/>
        <v>0</v>
      </c>
      <c r="K542" s="187">
        <f t="shared" si="55"/>
        <v>0</v>
      </c>
      <c r="L542" s="187">
        <f t="shared" si="57"/>
        <v>0</v>
      </c>
      <c r="M542" s="187">
        <f t="shared" si="58"/>
        <v>0</v>
      </c>
    </row>
    <row r="543" spans="2:13" s="27" customFormat="1" ht="20.100000000000001" customHeight="1">
      <c r="B543" s="204"/>
      <c r="C543" s="205"/>
      <c r="D543" s="206"/>
      <c r="E543" s="206"/>
      <c r="F543" s="207"/>
      <c r="G543" s="187" t="str">
        <f t="shared" si="52"/>
        <v/>
      </c>
      <c r="H543" s="186">
        <f t="shared" si="56"/>
        <v>27</v>
      </c>
      <c r="I543" s="187">
        <f t="shared" si="53"/>
        <v>0</v>
      </c>
      <c r="J543" s="187">
        <f t="shared" si="54"/>
        <v>0</v>
      </c>
      <c r="K543" s="187">
        <f t="shared" si="55"/>
        <v>0</v>
      </c>
      <c r="L543" s="187">
        <f t="shared" si="57"/>
        <v>0</v>
      </c>
      <c r="M543" s="187">
        <f t="shared" si="58"/>
        <v>0</v>
      </c>
    </row>
    <row r="544" spans="2:13" s="27" customFormat="1" ht="20.100000000000001" customHeight="1">
      <c r="B544" s="204"/>
      <c r="C544" s="205"/>
      <c r="D544" s="206"/>
      <c r="E544" s="206"/>
      <c r="F544" s="207"/>
      <c r="G544" s="187" t="str">
        <f t="shared" si="52"/>
        <v/>
      </c>
      <c r="H544" s="186">
        <f t="shared" si="56"/>
        <v>27</v>
      </c>
      <c r="I544" s="187">
        <f t="shared" si="53"/>
        <v>0</v>
      </c>
      <c r="J544" s="187">
        <f t="shared" si="54"/>
        <v>0</v>
      </c>
      <c r="K544" s="187">
        <f t="shared" si="55"/>
        <v>0</v>
      </c>
      <c r="L544" s="187">
        <f t="shared" si="57"/>
        <v>0</v>
      </c>
      <c r="M544" s="187">
        <f t="shared" si="58"/>
        <v>0</v>
      </c>
    </row>
    <row r="545" spans="2:13" s="27" customFormat="1" ht="20.100000000000001" customHeight="1">
      <c r="B545" s="204"/>
      <c r="C545" s="205"/>
      <c r="D545" s="206"/>
      <c r="E545" s="206"/>
      <c r="F545" s="207"/>
      <c r="G545" s="187" t="str">
        <f t="shared" si="52"/>
        <v/>
      </c>
      <c r="H545" s="186">
        <f t="shared" si="56"/>
        <v>27</v>
      </c>
      <c r="I545" s="187">
        <f t="shared" si="53"/>
        <v>0</v>
      </c>
      <c r="J545" s="187">
        <f t="shared" si="54"/>
        <v>0</v>
      </c>
      <c r="K545" s="187">
        <f t="shared" si="55"/>
        <v>0</v>
      </c>
      <c r="L545" s="187">
        <f t="shared" si="57"/>
        <v>0</v>
      </c>
      <c r="M545" s="187">
        <f t="shared" si="58"/>
        <v>0</v>
      </c>
    </row>
    <row r="546" spans="2:13" s="27" customFormat="1" ht="20.100000000000001" customHeight="1">
      <c r="B546" s="204"/>
      <c r="C546" s="205"/>
      <c r="D546" s="206"/>
      <c r="E546" s="206"/>
      <c r="F546" s="207"/>
      <c r="G546" s="187" t="str">
        <f t="shared" si="52"/>
        <v/>
      </c>
      <c r="H546" s="186">
        <f t="shared" si="56"/>
        <v>27</v>
      </c>
      <c r="I546" s="187">
        <f t="shared" si="53"/>
        <v>0</v>
      </c>
      <c r="J546" s="187">
        <f t="shared" si="54"/>
        <v>0</v>
      </c>
      <c r="K546" s="187">
        <f t="shared" si="55"/>
        <v>0</v>
      </c>
      <c r="L546" s="187">
        <f t="shared" si="57"/>
        <v>0</v>
      </c>
      <c r="M546" s="187">
        <f t="shared" si="58"/>
        <v>0</v>
      </c>
    </row>
    <row r="547" spans="2:13" s="27" customFormat="1" ht="20.100000000000001" customHeight="1">
      <c r="B547" s="204"/>
      <c r="C547" s="205"/>
      <c r="D547" s="206"/>
      <c r="E547" s="206"/>
      <c r="F547" s="207"/>
      <c r="G547" s="187" t="str">
        <f t="shared" si="52"/>
        <v/>
      </c>
      <c r="H547" s="186">
        <f t="shared" si="56"/>
        <v>27</v>
      </c>
      <c r="I547" s="187">
        <f t="shared" si="53"/>
        <v>0</v>
      </c>
      <c r="J547" s="187">
        <f t="shared" si="54"/>
        <v>0</v>
      </c>
      <c r="K547" s="187">
        <f t="shared" si="55"/>
        <v>0</v>
      </c>
      <c r="L547" s="187">
        <f t="shared" si="57"/>
        <v>0</v>
      </c>
      <c r="M547" s="187">
        <f t="shared" si="58"/>
        <v>0</v>
      </c>
    </row>
    <row r="548" spans="2:13" s="27" customFormat="1" ht="20.100000000000001" customHeight="1">
      <c r="B548" s="204"/>
      <c r="C548" s="205"/>
      <c r="D548" s="206"/>
      <c r="E548" s="206"/>
      <c r="F548" s="207"/>
      <c r="G548" s="187" t="str">
        <f t="shared" si="52"/>
        <v/>
      </c>
      <c r="H548" s="186">
        <f t="shared" si="56"/>
        <v>27</v>
      </c>
      <c r="I548" s="187">
        <f t="shared" si="53"/>
        <v>0</v>
      </c>
      <c r="J548" s="187">
        <f t="shared" si="54"/>
        <v>0</v>
      </c>
      <c r="K548" s="187">
        <f t="shared" si="55"/>
        <v>0</v>
      </c>
      <c r="L548" s="187">
        <f t="shared" si="57"/>
        <v>0</v>
      </c>
      <c r="M548" s="187">
        <f t="shared" si="58"/>
        <v>0</v>
      </c>
    </row>
    <row r="549" spans="2:13" s="27" customFormat="1" ht="20.100000000000001" customHeight="1">
      <c r="B549" s="204"/>
      <c r="C549" s="205"/>
      <c r="D549" s="206"/>
      <c r="E549" s="206"/>
      <c r="F549" s="207"/>
      <c r="G549" s="187" t="str">
        <f t="shared" si="52"/>
        <v/>
      </c>
      <c r="H549" s="186">
        <f t="shared" si="56"/>
        <v>27</v>
      </c>
      <c r="I549" s="187">
        <f t="shared" si="53"/>
        <v>0</v>
      </c>
      <c r="J549" s="187">
        <f t="shared" si="54"/>
        <v>0</v>
      </c>
      <c r="K549" s="187">
        <f t="shared" si="55"/>
        <v>0</v>
      </c>
      <c r="L549" s="187">
        <f t="shared" si="57"/>
        <v>0</v>
      </c>
      <c r="M549" s="187">
        <f t="shared" si="58"/>
        <v>0</v>
      </c>
    </row>
    <row r="550" spans="2:13" s="27" customFormat="1" ht="20.100000000000001" customHeight="1">
      <c r="B550" s="204"/>
      <c r="C550" s="205"/>
      <c r="D550" s="206"/>
      <c r="E550" s="206"/>
      <c r="F550" s="207"/>
      <c r="G550" s="187" t="str">
        <f t="shared" si="52"/>
        <v/>
      </c>
      <c r="H550" s="186">
        <f t="shared" si="56"/>
        <v>27</v>
      </c>
      <c r="I550" s="187">
        <f t="shared" si="53"/>
        <v>0</v>
      </c>
      <c r="J550" s="187">
        <f t="shared" si="54"/>
        <v>0</v>
      </c>
      <c r="K550" s="187">
        <f t="shared" si="55"/>
        <v>0</v>
      </c>
      <c r="L550" s="187">
        <f t="shared" si="57"/>
        <v>0</v>
      </c>
      <c r="M550" s="187">
        <f t="shared" si="58"/>
        <v>0</v>
      </c>
    </row>
    <row r="551" spans="2:13" s="27" customFormat="1" ht="20.100000000000001" customHeight="1">
      <c r="B551" s="204"/>
      <c r="C551" s="205"/>
      <c r="D551" s="206"/>
      <c r="E551" s="206"/>
      <c r="F551" s="207"/>
      <c r="G551" s="187" t="str">
        <f t="shared" si="52"/>
        <v/>
      </c>
      <c r="H551" s="186">
        <f t="shared" si="56"/>
        <v>27</v>
      </c>
      <c r="I551" s="187">
        <f t="shared" si="53"/>
        <v>0</v>
      </c>
      <c r="J551" s="187">
        <f t="shared" si="54"/>
        <v>0</v>
      </c>
      <c r="K551" s="187">
        <f t="shared" si="55"/>
        <v>0</v>
      </c>
      <c r="L551" s="187">
        <f t="shared" si="57"/>
        <v>0</v>
      </c>
      <c r="M551" s="187">
        <f t="shared" si="58"/>
        <v>0</v>
      </c>
    </row>
    <row r="552" spans="2:13" s="27" customFormat="1" ht="20.100000000000001" customHeight="1">
      <c r="B552" s="204"/>
      <c r="C552" s="205"/>
      <c r="D552" s="206"/>
      <c r="E552" s="206"/>
      <c r="F552" s="207"/>
      <c r="G552" s="187" t="str">
        <f t="shared" si="52"/>
        <v/>
      </c>
      <c r="H552" s="186">
        <f t="shared" si="56"/>
        <v>27</v>
      </c>
      <c r="I552" s="187">
        <f t="shared" si="53"/>
        <v>0</v>
      </c>
      <c r="J552" s="187">
        <f t="shared" si="54"/>
        <v>0</v>
      </c>
      <c r="K552" s="187">
        <f t="shared" si="55"/>
        <v>0</v>
      </c>
      <c r="L552" s="187">
        <f t="shared" si="57"/>
        <v>0</v>
      </c>
      <c r="M552" s="187">
        <f t="shared" si="58"/>
        <v>0</v>
      </c>
    </row>
    <row r="553" spans="2:13" s="27" customFormat="1" ht="20.100000000000001" customHeight="1">
      <c r="B553" s="204"/>
      <c r="C553" s="205"/>
      <c r="D553" s="206"/>
      <c r="E553" s="206"/>
      <c r="F553" s="207"/>
      <c r="G553" s="187" t="str">
        <f t="shared" si="52"/>
        <v/>
      </c>
      <c r="H553" s="186">
        <f t="shared" si="56"/>
        <v>27</v>
      </c>
      <c r="I553" s="187">
        <f t="shared" si="53"/>
        <v>0</v>
      </c>
      <c r="J553" s="187">
        <f t="shared" si="54"/>
        <v>0</v>
      </c>
      <c r="K553" s="187">
        <f t="shared" si="55"/>
        <v>0</v>
      </c>
      <c r="L553" s="187">
        <f t="shared" si="57"/>
        <v>0</v>
      </c>
      <c r="M553" s="187">
        <f t="shared" si="58"/>
        <v>0</v>
      </c>
    </row>
    <row r="554" spans="2:13" s="27" customFormat="1" ht="20.100000000000001" customHeight="1">
      <c r="B554" s="204"/>
      <c r="C554" s="205"/>
      <c r="D554" s="206"/>
      <c r="E554" s="206"/>
      <c r="F554" s="207"/>
      <c r="G554" s="187" t="str">
        <f t="shared" si="52"/>
        <v/>
      </c>
      <c r="H554" s="186">
        <f t="shared" si="56"/>
        <v>27</v>
      </c>
      <c r="I554" s="187">
        <f t="shared" si="53"/>
        <v>0</v>
      </c>
      <c r="J554" s="187">
        <f t="shared" si="54"/>
        <v>0</v>
      </c>
      <c r="K554" s="187">
        <f t="shared" si="55"/>
        <v>0</v>
      </c>
      <c r="L554" s="187">
        <f t="shared" si="57"/>
        <v>0</v>
      </c>
      <c r="M554" s="187">
        <f t="shared" si="58"/>
        <v>0</v>
      </c>
    </row>
    <row r="555" spans="2:13" s="27" customFormat="1" ht="20.100000000000001" customHeight="1">
      <c r="B555" s="204"/>
      <c r="C555" s="205"/>
      <c r="D555" s="206"/>
      <c r="E555" s="206"/>
      <c r="F555" s="207"/>
      <c r="G555" s="187" t="str">
        <f t="shared" si="52"/>
        <v/>
      </c>
      <c r="H555" s="186">
        <f t="shared" si="56"/>
        <v>27</v>
      </c>
      <c r="I555" s="187">
        <f t="shared" si="53"/>
        <v>0</v>
      </c>
      <c r="J555" s="187">
        <f t="shared" si="54"/>
        <v>0</v>
      </c>
      <c r="K555" s="187">
        <f t="shared" si="55"/>
        <v>0</v>
      </c>
      <c r="L555" s="187">
        <f t="shared" si="57"/>
        <v>0</v>
      </c>
      <c r="M555" s="187">
        <f t="shared" si="58"/>
        <v>0</v>
      </c>
    </row>
    <row r="556" spans="2:13" s="27" customFormat="1" ht="20.100000000000001" customHeight="1">
      <c r="B556" s="204"/>
      <c r="C556" s="205"/>
      <c r="D556" s="206"/>
      <c r="E556" s="206"/>
      <c r="F556" s="207"/>
      <c r="G556" s="187" t="str">
        <f t="shared" si="52"/>
        <v/>
      </c>
      <c r="H556" s="186">
        <f t="shared" si="56"/>
        <v>27</v>
      </c>
      <c r="I556" s="187">
        <f t="shared" si="53"/>
        <v>0</v>
      </c>
      <c r="J556" s="187">
        <f t="shared" si="54"/>
        <v>0</v>
      </c>
      <c r="K556" s="187">
        <f t="shared" si="55"/>
        <v>0</v>
      </c>
      <c r="L556" s="187">
        <f t="shared" si="57"/>
        <v>0</v>
      </c>
      <c r="M556" s="187">
        <f t="shared" si="58"/>
        <v>0</v>
      </c>
    </row>
    <row r="557" spans="2:13" s="27" customFormat="1" ht="20.100000000000001" customHeight="1">
      <c r="B557" s="204"/>
      <c r="C557" s="205"/>
      <c r="D557" s="206"/>
      <c r="E557" s="206"/>
      <c r="F557" s="207"/>
      <c r="G557" s="187" t="str">
        <f t="shared" si="52"/>
        <v/>
      </c>
      <c r="H557" s="186">
        <f t="shared" si="56"/>
        <v>27</v>
      </c>
      <c r="I557" s="187">
        <f t="shared" si="53"/>
        <v>0</v>
      </c>
      <c r="J557" s="187">
        <f t="shared" si="54"/>
        <v>0</v>
      </c>
      <c r="K557" s="187">
        <f t="shared" si="55"/>
        <v>0</v>
      </c>
      <c r="L557" s="187">
        <f t="shared" si="57"/>
        <v>0</v>
      </c>
      <c r="M557" s="187">
        <f t="shared" si="58"/>
        <v>0</v>
      </c>
    </row>
    <row r="558" spans="2:13" s="27" customFormat="1" ht="20.100000000000001" customHeight="1">
      <c r="B558" s="204"/>
      <c r="C558" s="205"/>
      <c r="D558" s="206"/>
      <c r="E558" s="206"/>
      <c r="F558" s="207"/>
      <c r="G558" s="187" t="str">
        <f t="shared" si="52"/>
        <v/>
      </c>
      <c r="H558" s="186">
        <f t="shared" si="56"/>
        <v>27</v>
      </c>
      <c r="I558" s="187">
        <f t="shared" si="53"/>
        <v>0</v>
      </c>
      <c r="J558" s="187">
        <f t="shared" si="54"/>
        <v>0</v>
      </c>
      <c r="K558" s="187">
        <f t="shared" si="55"/>
        <v>0</v>
      </c>
      <c r="L558" s="187">
        <f t="shared" si="57"/>
        <v>0</v>
      </c>
      <c r="M558" s="187">
        <f t="shared" si="58"/>
        <v>0</v>
      </c>
    </row>
    <row r="559" spans="2:13" s="27" customFormat="1" ht="20.100000000000001" customHeight="1">
      <c r="B559" s="204"/>
      <c r="C559" s="205"/>
      <c r="D559" s="206"/>
      <c r="E559" s="206"/>
      <c r="F559" s="207"/>
      <c r="G559" s="187" t="str">
        <f t="shared" si="52"/>
        <v/>
      </c>
      <c r="H559" s="186">
        <f t="shared" si="56"/>
        <v>27</v>
      </c>
      <c r="I559" s="187">
        <f t="shared" si="53"/>
        <v>0</v>
      </c>
      <c r="J559" s="187">
        <f t="shared" si="54"/>
        <v>0</v>
      </c>
      <c r="K559" s="187">
        <f t="shared" si="55"/>
        <v>0</v>
      </c>
      <c r="L559" s="187">
        <f t="shared" si="57"/>
        <v>0</v>
      </c>
      <c r="M559" s="187">
        <f t="shared" si="58"/>
        <v>0</v>
      </c>
    </row>
    <row r="560" spans="2:13" s="27" customFormat="1" ht="20.100000000000001" customHeight="1">
      <c r="B560" s="204"/>
      <c r="C560" s="205"/>
      <c r="D560" s="206"/>
      <c r="E560" s="206"/>
      <c r="F560" s="207"/>
      <c r="G560" s="187" t="str">
        <f t="shared" si="52"/>
        <v/>
      </c>
      <c r="H560" s="186">
        <f t="shared" si="56"/>
        <v>27</v>
      </c>
      <c r="I560" s="187">
        <f t="shared" si="53"/>
        <v>0</v>
      </c>
      <c r="J560" s="187">
        <f t="shared" si="54"/>
        <v>0</v>
      </c>
      <c r="K560" s="187">
        <f t="shared" si="55"/>
        <v>0</v>
      </c>
      <c r="L560" s="187">
        <f t="shared" si="57"/>
        <v>0</v>
      </c>
      <c r="M560" s="187">
        <f t="shared" si="58"/>
        <v>0</v>
      </c>
    </row>
    <row r="561" spans="2:13" s="27" customFormat="1" ht="20.100000000000001" customHeight="1">
      <c r="B561" s="204"/>
      <c r="C561" s="205"/>
      <c r="D561" s="206"/>
      <c r="E561" s="206"/>
      <c r="F561" s="207"/>
      <c r="G561" s="187" t="str">
        <f t="shared" si="52"/>
        <v/>
      </c>
      <c r="H561" s="186">
        <f t="shared" si="56"/>
        <v>27</v>
      </c>
      <c r="I561" s="187">
        <f t="shared" si="53"/>
        <v>0</v>
      </c>
      <c r="J561" s="187">
        <f t="shared" si="54"/>
        <v>0</v>
      </c>
      <c r="K561" s="187">
        <f t="shared" si="55"/>
        <v>0</v>
      </c>
      <c r="L561" s="187">
        <f t="shared" si="57"/>
        <v>0</v>
      </c>
      <c r="M561" s="187">
        <f t="shared" si="58"/>
        <v>0</v>
      </c>
    </row>
    <row r="562" spans="2:13" s="27" customFormat="1" ht="20.100000000000001" customHeight="1">
      <c r="B562" s="204"/>
      <c r="C562" s="205"/>
      <c r="D562" s="206"/>
      <c r="E562" s="206"/>
      <c r="F562" s="207"/>
      <c r="G562" s="187" t="str">
        <f t="shared" si="52"/>
        <v/>
      </c>
      <c r="H562" s="186">
        <f t="shared" si="56"/>
        <v>27</v>
      </c>
      <c r="I562" s="187">
        <f t="shared" si="53"/>
        <v>0</v>
      </c>
      <c r="J562" s="187">
        <f t="shared" si="54"/>
        <v>0</v>
      </c>
      <c r="K562" s="187">
        <f t="shared" si="55"/>
        <v>0</v>
      </c>
      <c r="L562" s="187">
        <f t="shared" si="57"/>
        <v>0</v>
      </c>
      <c r="M562" s="187">
        <f t="shared" si="58"/>
        <v>0</v>
      </c>
    </row>
    <row r="563" spans="2:13" s="27" customFormat="1" ht="20.100000000000001" customHeight="1">
      <c r="B563" s="204"/>
      <c r="C563" s="205"/>
      <c r="D563" s="206"/>
      <c r="E563" s="206"/>
      <c r="F563" s="207"/>
      <c r="G563" s="187" t="str">
        <f t="shared" si="52"/>
        <v/>
      </c>
      <c r="H563" s="186">
        <f t="shared" si="56"/>
        <v>27</v>
      </c>
      <c r="I563" s="187">
        <f t="shared" si="53"/>
        <v>0</v>
      </c>
      <c r="J563" s="187">
        <f t="shared" si="54"/>
        <v>0</v>
      </c>
      <c r="K563" s="187">
        <f t="shared" si="55"/>
        <v>0</v>
      </c>
      <c r="L563" s="187">
        <f t="shared" si="57"/>
        <v>0</v>
      </c>
      <c r="M563" s="187">
        <f t="shared" si="58"/>
        <v>0</v>
      </c>
    </row>
    <row r="564" spans="2:13" s="27" customFormat="1" ht="20.100000000000001" customHeight="1">
      <c r="B564" s="204"/>
      <c r="C564" s="205"/>
      <c r="D564" s="206"/>
      <c r="E564" s="206"/>
      <c r="F564" s="207"/>
      <c r="G564" s="187" t="str">
        <f t="shared" si="52"/>
        <v/>
      </c>
      <c r="H564" s="186">
        <f t="shared" si="56"/>
        <v>27</v>
      </c>
      <c r="I564" s="187">
        <f t="shared" si="53"/>
        <v>0</v>
      </c>
      <c r="J564" s="187">
        <f t="shared" si="54"/>
        <v>0</v>
      </c>
      <c r="K564" s="187">
        <f t="shared" si="55"/>
        <v>0</v>
      </c>
      <c r="L564" s="187">
        <f t="shared" si="57"/>
        <v>0</v>
      </c>
      <c r="M564" s="187">
        <f t="shared" si="58"/>
        <v>0</v>
      </c>
    </row>
    <row r="565" spans="2:13" s="27" customFormat="1" ht="20.100000000000001" customHeight="1">
      <c r="B565" s="204"/>
      <c r="C565" s="205"/>
      <c r="D565" s="206"/>
      <c r="E565" s="206"/>
      <c r="F565" s="207"/>
      <c r="G565" s="187" t="str">
        <f t="shared" si="52"/>
        <v/>
      </c>
      <c r="H565" s="186">
        <f t="shared" si="56"/>
        <v>27</v>
      </c>
      <c r="I565" s="187">
        <f t="shared" si="53"/>
        <v>0</v>
      </c>
      <c r="J565" s="187">
        <f t="shared" si="54"/>
        <v>0</v>
      </c>
      <c r="K565" s="187">
        <f t="shared" si="55"/>
        <v>0</v>
      </c>
      <c r="L565" s="187">
        <f t="shared" si="57"/>
        <v>0</v>
      </c>
      <c r="M565" s="187">
        <f t="shared" si="58"/>
        <v>0</v>
      </c>
    </row>
    <row r="566" spans="2:13" s="27" customFormat="1" ht="20.100000000000001" customHeight="1">
      <c r="B566" s="204"/>
      <c r="C566" s="205"/>
      <c r="D566" s="206"/>
      <c r="E566" s="206"/>
      <c r="F566" s="207"/>
      <c r="G566" s="187" t="str">
        <f t="shared" si="52"/>
        <v/>
      </c>
      <c r="H566" s="186">
        <f t="shared" si="56"/>
        <v>27</v>
      </c>
      <c r="I566" s="187">
        <f t="shared" si="53"/>
        <v>0</v>
      </c>
      <c r="J566" s="187">
        <f t="shared" si="54"/>
        <v>0</v>
      </c>
      <c r="K566" s="187">
        <f t="shared" si="55"/>
        <v>0</v>
      </c>
      <c r="L566" s="187">
        <f t="shared" si="57"/>
        <v>0</v>
      </c>
      <c r="M566" s="187">
        <f t="shared" si="58"/>
        <v>0</v>
      </c>
    </row>
    <row r="567" spans="2:13" s="27" customFormat="1" ht="20.100000000000001" customHeight="1">
      <c r="B567" s="204"/>
      <c r="C567" s="205"/>
      <c r="D567" s="206"/>
      <c r="E567" s="206"/>
      <c r="F567" s="207"/>
      <c r="G567" s="187" t="str">
        <f t="shared" si="52"/>
        <v/>
      </c>
      <c r="H567" s="186">
        <f t="shared" si="56"/>
        <v>27</v>
      </c>
      <c r="I567" s="187">
        <f t="shared" si="53"/>
        <v>0</v>
      </c>
      <c r="J567" s="187">
        <f t="shared" si="54"/>
        <v>0</v>
      </c>
      <c r="K567" s="187">
        <f t="shared" si="55"/>
        <v>0</v>
      </c>
      <c r="L567" s="187">
        <f t="shared" si="57"/>
        <v>0</v>
      </c>
      <c r="M567" s="187">
        <f t="shared" si="58"/>
        <v>0</v>
      </c>
    </row>
    <row r="568" spans="2:13" s="27" customFormat="1" ht="20.100000000000001" customHeight="1">
      <c r="B568" s="204"/>
      <c r="C568" s="205"/>
      <c r="D568" s="206"/>
      <c r="E568" s="206"/>
      <c r="F568" s="207"/>
      <c r="G568" s="187" t="str">
        <f t="shared" si="52"/>
        <v/>
      </c>
      <c r="H568" s="186">
        <f t="shared" si="56"/>
        <v>27</v>
      </c>
      <c r="I568" s="187">
        <f t="shared" si="53"/>
        <v>0</v>
      </c>
      <c r="J568" s="187">
        <f t="shared" si="54"/>
        <v>0</v>
      </c>
      <c r="K568" s="187">
        <f t="shared" si="55"/>
        <v>0</v>
      </c>
      <c r="L568" s="187">
        <f t="shared" si="57"/>
        <v>0</v>
      </c>
      <c r="M568" s="187">
        <f t="shared" si="58"/>
        <v>0</v>
      </c>
    </row>
    <row r="569" spans="2:13" s="27" customFormat="1" ht="20.100000000000001" customHeight="1">
      <c r="B569" s="204"/>
      <c r="C569" s="205"/>
      <c r="D569" s="206"/>
      <c r="E569" s="206"/>
      <c r="F569" s="207"/>
      <c r="G569" s="187" t="str">
        <f t="shared" si="52"/>
        <v/>
      </c>
      <c r="H569" s="186">
        <f t="shared" si="56"/>
        <v>27</v>
      </c>
      <c r="I569" s="187">
        <f t="shared" si="53"/>
        <v>0</v>
      </c>
      <c r="J569" s="187">
        <f t="shared" si="54"/>
        <v>0</v>
      </c>
      <c r="K569" s="187">
        <f t="shared" si="55"/>
        <v>0</v>
      </c>
      <c r="L569" s="187">
        <f t="shared" si="57"/>
        <v>0</v>
      </c>
      <c r="M569" s="187">
        <f t="shared" si="58"/>
        <v>0</v>
      </c>
    </row>
    <row r="570" spans="2:13" s="27" customFormat="1" ht="20.100000000000001" customHeight="1">
      <c r="B570" s="204"/>
      <c r="C570" s="205"/>
      <c r="D570" s="206"/>
      <c r="E570" s="206"/>
      <c r="F570" s="207"/>
      <c r="G570" s="187" t="str">
        <f t="shared" si="52"/>
        <v/>
      </c>
      <c r="H570" s="186">
        <f t="shared" si="56"/>
        <v>27</v>
      </c>
      <c r="I570" s="187">
        <f t="shared" si="53"/>
        <v>0</v>
      </c>
      <c r="J570" s="187">
        <f t="shared" si="54"/>
        <v>0</v>
      </c>
      <c r="K570" s="187">
        <f t="shared" si="55"/>
        <v>0</v>
      </c>
      <c r="L570" s="187">
        <f t="shared" si="57"/>
        <v>0</v>
      </c>
      <c r="M570" s="187">
        <f t="shared" si="58"/>
        <v>0</v>
      </c>
    </row>
    <row r="571" spans="2:13" s="27" customFormat="1" ht="20.100000000000001" customHeight="1">
      <c r="B571" s="204"/>
      <c r="C571" s="205"/>
      <c r="D571" s="206"/>
      <c r="E571" s="206"/>
      <c r="F571" s="207"/>
      <c r="G571" s="187" t="str">
        <f t="shared" si="52"/>
        <v/>
      </c>
      <c r="H571" s="186">
        <f t="shared" si="56"/>
        <v>27</v>
      </c>
      <c r="I571" s="187">
        <f t="shared" si="53"/>
        <v>0</v>
      </c>
      <c r="J571" s="187">
        <f t="shared" si="54"/>
        <v>0</v>
      </c>
      <c r="K571" s="187">
        <f t="shared" si="55"/>
        <v>0</v>
      </c>
      <c r="L571" s="187">
        <f t="shared" si="57"/>
        <v>0</v>
      </c>
      <c r="M571" s="187">
        <f t="shared" si="58"/>
        <v>0</v>
      </c>
    </row>
    <row r="572" spans="2:13" s="27" customFormat="1" ht="20.100000000000001" customHeight="1">
      <c r="B572" s="204"/>
      <c r="C572" s="205"/>
      <c r="D572" s="206"/>
      <c r="E572" s="206"/>
      <c r="F572" s="207"/>
      <c r="G572" s="187" t="str">
        <f t="shared" si="52"/>
        <v/>
      </c>
      <c r="H572" s="186">
        <f t="shared" si="56"/>
        <v>27</v>
      </c>
      <c r="I572" s="187">
        <f t="shared" si="53"/>
        <v>0</v>
      </c>
      <c r="J572" s="187">
        <f t="shared" si="54"/>
        <v>0</v>
      </c>
      <c r="K572" s="187">
        <f t="shared" si="55"/>
        <v>0</v>
      </c>
      <c r="L572" s="187">
        <f t="shared" si="57"/>
        <v>0</v>
      </c>
      <c r="M572" s="187">
        <f t="shared" si="58"/>
        <v>0</v>
      </c>
    </row>
    <row r="573" spans="2:13" s="27" customFormat="1" ht="20.100000000000001" customHeight="1">
      <c r="B573" s="204"/>
      <c r="C573" s="205"/>
      <c r="D573" s="206"/>
      <c r="E573" s="206"/>
      <c r="F573" s="207"/>
      <c r="G573" s="187" t="str">
        <f t="shared" si="52"/>
        <v/>
      </c>
      <c r="H573" s="186">
        <f t="shared" si="56"/>
        <v>27</v>
      </c>
      <c r="I573" s="187">
        <f t="shared" si="53"/>
        <v>0</v>
      </c>
      <c r="J573" s="187">
        <f t="shared" si="54"/>
        <v>0</v>
      </c>
      <c r="K573" s="187">
        <f t="shared" si="55"/>
        <v>0</v>
      </c>
      <c r="L573" s="187">
        <f t="shared" si="57"/>
        <v>0</v>
      </c>
      <c r="M573" s="187">
        <f t="shared" si="58"/>
        <v>0</v>
      </c>
    </row>
    <row r="574" spans="2:13" s="27" customFormat="1" ht="20.100000000000001" customHeight="1">
      <c r="B574" s="204"/>
      <c r="C574" s="205"/>
      <c r="D574" s="206"/>
      <c r="E574" s="206"/>
      <c r="F574" s="207"/>
      <c r="G574" s="187" t="str">
        <f t="shared" si="52"/>
        <v/>
      </c>
      <c r="H574" s="186">
        <f t="shared" si="56"/>
        <v>27</v>
      </c>
      <c r="I574" s="187">
        <f t="shared" si="53"/>
        <v>0</v>
      </c>
      <c r="J574" s="187">
        <f t="shared" si="54"/>
        <v>0</v>
      </c>
      <c r="K574" s="187">
        <f t="shared" si="55"/>
        <v>0</v>
      </c>
      <c r="L574" s="187">
        <f t="shared" si="57"/>
        <v>0</v>
      </c>
      <c r="M574" s="187">
        <f t="shared" si="58"/>
        <v>0</v>
      </c>
    </row>
    <row r="575" spans="2:13" s="27" customFormat="1" ht="20.100000000000001" customHeight="1">
      <c r="B575" s="204"/>
      <c r="C575" s="205"/>
      <c r="D575" s="206"/>
      <c r="E575" s="206"/>
      <c r="F575" s="207"/>
      <c r="G575" s="187" t="str">
        <f t="shared" si="52"/>
        <v/>
      </c>
      <c r="H575" s="186">
        <f t="shared" si="56"/>
        <v>27</v>
      </c>
      <c r="I575" s="187">
        <f t="shared" si="53"/>
        <v>0</v>
      </c>
      <c r="J575" s="187">
        <f t="shared" si="54"/>
        <v>0</v>
      </c>
      <c r="K575" s="187">
        <f t="shared" si="55"/>
        <v>0</v>
      </c>
      <c r="L575" s="187">
        <f t="shared" si="57"/>
        <v>0</v>
      </c>
      <c r="M575" s="187">
        <f t="shared" si="58"/>
        <v>0</v>
      </c>
    </row>
    <row r="576" spans="2:13" s="27" customFormat="1" ht="20.100000000000001" customHeight="1">
      <c r="B576" s="204"/>
      <c r="C576" s="205"/>
      <c r="D576" s="206"/>
      <c r="E576" s="206"/>
      <c r="F576" s="207"/>
      <c r="G576" s="187" t="str">
        <f t="shared" si="52"/>
        <v/>
      </c>
      <c r="H576" s="186">
        <f t="shared" si="56"/>
        <v>27</v>
      </c>
      <c r="I576" s="187">
        <f t="shared" si="53"/>
        <v>0</v>
      </c>
      <c r="J576" s="187">
        <f t="shared" si="54"/>
        <v>0</v>
      </c>
      <c r="K576" s="187">
        <f t="shared" si="55"/>
        <v>0</v>
      </c>
      <c r="L576" s="187">
        <f t="shared" si="57"/>
        <v>0</v>
      </c>
      <c r="M576" s="187">
        <f t="shared" si="58"/>
        <v>0</v>
      </c>
    </row>
    <row r="577" spans="2:14" s="27" customFormat="1" ht="20.100000000000001" customHeight="1" thickBot="1">
      <c r="B577" s="208"/>
      <c r="C577" s="209"/>
      <c r="D577" s="210"/>
      <c r="E577" s="210"/>
      <c r="F577" s="211"/>
      <c r="G577" s="187" t="str">
        <f t="shared" si="52"/>
        <v/>
      </c>
      <c r="H577" s="186">
        <f t="shared" si="56"/>
        <v>27</v>
      </c>
      <c r="I577" s="187">
        <f t="shared" si="53"/>
        <v>0</v>
      </c>
      <c r="J577" s="187">
        <f t="shared" si="54"/>
        <v>0</v>
      </c>
      <c r="K577" s="187">
        <f t="shared" si="55"/>
        <v>0</v>
      </c>
      <c r="L577" s="187">
        <f t="shared" si="57"/>
        <v>0</v>
      </c>
      <c r="M577" s="187">
        <f t="shared" si="58"/>
        <v>0</v>
      </c>
    </row>
    <row r="578" spans="2:14" ht="20.100000000000001" customHeight="1"/>
    <row r="579" spans="2:14" ht="20.100000000000001" customHeight="1">
      <c r="B579" s="20" t="s">
        <v>233</v>
      </c>
      <c r="C579" s="20"/>
      <c r="D579" s="20"/>
      <c r="E579" s="20"/>
      <c r="F579" s="20"/>
      <c r="G579" s="20"/>
      <c r="H579" s="20"/>
      <c r="I579" s="20"/>
      <c r="J579" s="20"/>
      <c r="K579" s="20"/>
      <c r="L579" s="20"/>
      <c r="M579" s="20"/>
      <c r="N579" s="20"/>
    </row>
    <row r="580" spans="2:14" s="27" customFormat="1" ht="20.100000000000001" customHeight="1" thickBot="1">
      <c r="J580" s="32"/>
    </row>
    <row r="581" spans="2:14" s="27" customFormat="1" ht="20.100000000000001" customHeight="1">
      <c r="B581" s="155" t="s">
        <v>105</v>
      </c>
      <c r="C581" s="51" t="s">
        <v>15</v>
      </c>
      <c r="E581" s="155" t="s">
        <v>11</v>
      </c>
      <c r="F581" s="279"/>
      <c r="G581" s="280"/>
      <c r="H581" s="280"/>
      <c r="I581" s="281"/>
      <c r="J581" s="32"/>
    </row>
    <row r="582" spans="2:14" s="27" customFormat="1" ht="20.100000000000001" customHeight="1">
      <c r="B582" s="155" t="s">
        <v>222</v>
      </c>
      <c r="C582" s="52" t="e">
        <f>IF(C581="Electricity",VLOOKUP($C$12,'NGER Emission Factors'!$A$23:$J$34,2,FALSE),IF(C581="GreenPower",VLOOKUP(C581,'NGER Emission Factors'!$A$23:$J$35,2,FALSE),VLOOKUP(C581,'NGER Emission Factors'!$A$5:$J$18,2,FALSE)))</f>
        <v>#N/A</v>
      </c>
      <c r="E582" s="316" t="s">
        <v>4</v>
      </c>
      <c r="F582" s="318"/>
      <c r="G582" s="319"/>
      <c r="H582" s="319"/>
      <c r="I582" s="320"/>
      <c r="J582" s="32"/>
    </row>
    <row r="583" spans="2:14" s="27" customFormat="1" ht="39.950000000000003" customHeight="1" thickBot="1">
      <c r="B583" s="155" t="s">
        <v>221</v>
      </c>
      <c r="C583" s="52" t="e">
        <f>IF(C581="Electricity",VLOOKUP($C$12,'NGER Emission Factors'!$A$23:$J$34,10,FALSE),IF(C581="GreenPower",VLOOKUP(C581,'NGER Emission Factors'!$A$23:$J$35,10,FALSE),VLOOKUP(C581,'NGER Emission Factors'!$A$5:$J$18,10,FALSE)))</f>
        <v>#N/A</v>
      </c>
      <c r="D583" s="47"/>
      <c r="E583" s="317"/>
      <c r="F583" s="282"/>
      <c r="G583" s="283"/>
      <c r="H583" s="283"/>
      <c r="I583" s="284"/>
      <c r="J583" s="32"/>
    </row>
    <row r="584" spans="2:14" s="27" customFormat="1" ht="20.100000000000001" customHeight="1">
      <c r="B584" s="155" t="s">
        <v>220</v>
      </c>
      <c r="C584" s="52" t="e">
        <f>IF(C581="Electricity",VLOOKUP($C$12,'NGER Emission Factors'!$A$23:$J$34,5,FALSE),IF(C581="GreenPower",VLOOKUP(C581,'NGER Emission Factors'!$A$23:$J$35,5,FALSE),VLOOKUP(C581,'NGER Emission Factors'!$A$5:$J$18,5,FALSE)))</f>
        <v>#N/A</v>
      </c>
      <c r="J584" s="32"/>
    </row>
    <row r="585" spans="2:14" s="27" customFormat="1" ht="20.100000000000001" customHeight="1" thickBot="1">
      <c r="B585" s="155" t="s">
        <v>226</v>
      </c>
      <c r="C585" s="53" t="e">
        <f>IF(C581="Electricity",VLOOKUP($C$12,'NGER Emission Factors'!$A$23:$J$34,6,FALSE),IF(C581="GreenPower",VLOOKUP(C581,'NGER Emission Factors'!$A$23:$J$35,6,FALSE),VLOOKUP(C581,'NGER Emission Factors'!$A$5:$J$18,6,FALSE)))</f>
        <v>#N/A</v>
      </c>
      <c r="E585" s="27" t="s">
        <v>13</v>
      </c>
      <c r="J585" s="32"/>
    </row>
    <row r="586" spans="2:14" s="27" customFormat="1" ht="20.100000000000001" customHeight="1">
      <c r="G586" s="32"/>
    </row>
    <row r="587" spans="2:14" s="27" customFormat="1" ht="20.100000000000001" customHeight="1">
      <c r="B587" s="194"/>
      <c r="C587" s="194"/>
      <c r="D587" s="194"/>
      <c r="E587" s="194"/>
      <c r="F587" s="194"/>
      <c r="G587" s="194"/>
      <c r="H587" s="194"/>
      <c r="I587" s="194"/>
      <c r="J587" s="194"/>
      <c r="K587" s="194"/>
      <c r="L587" s="194"/>
      <c r="M587" s="194"/>
    </row>
    <row r="588" spans="2:14" s="27" customFormat="1" ht="51" customHeight="1" thickBot="1">
      <c r="B588" s="159" t="s">
        <v>2</v>
      </c>
      <c r="C588" s="159" t="s">
        <v>3</v>
      </c>
      <c r="D588" s="159" t="s">
        <v>6</v>
      </c>
      <c r="E588" s="159" t="s">
        <v>7</v>
      </c>
      <c r="F588" s="159" t="e">
        <f>"Billed Quantity ("&amp;C584&amp;")"</f>
        <v>#N/A</v>
      </c>
      <c r="G588" s="155" t="s">
        <v>8</v>
      </c>
      <c r="H588" s="155" t="s">
        <v>226</v>
      </c>
      <c r="I588" s="155" t="s">
        <v>223</v>
      </c>
      <c r="J588" s="155" t="s">
        <v>224</v>
      </c>
      <c r="K588" s="155" t="s">
        <v>225</v>
      </c>
      <c r="L588" s="155" t="s">
        <v>225</v>
      </c>
      <c r="M588" s="155" t="s">
        <v>225</v>
      </c>
    </row>
    <row r="589" spans="2:14" s="27" customFormat="1" ht="20.100000000000001" customHeight="1">
      <c r="B589" s="200"/>
      <c r="C589" s="201"/>
      <c r="D589" s="202"/>
      <c r="E589" s="202"/>
      <c r="F589" s="203"/>
      <c r="G589" s="185" t="str">
        <f t="shared" ref="G589:G650" si="59">IF(ISBLANK(D589),"",E589-D589+1)</f>
        <v/>
      </c>
      <c r="H589" s="186" t="e">
        <f>$C$585</f>
        <v>#N/A</v>
      </c>
      <c r="I589" s="187">
        <f t="shared" ref="I589:I650" si="60">IF(F589&gt;0,F589*H589*IF(OR(D589&gt;$H$9,E589&lt;$H$8), 0, IF(D589&lt;$H$8,E589-$H$8,IF($H$9&lt;E589,E589-$H$9,G589)))/G589,0)</f>
        <v>0</v>
      </c>
      <c r="J589" s="187">
        <f t="shared" ref="J589:J650" si="61">IF(F589&gt;0,F589*H589*IF(OR(D589&gt;$I$9,E589&lt;$I$8), 0, IF(D589&lt;$I$8,E589-$I$8,IF($I$9&lt;E589,E589-$I$9,G589)))/G589,0)</f>
        <v>0</v>
      </c>
      <c r="K589" s="187">
        <f t="shared" ref="K589:K650" si="62">IF(F589&gt;0,F589*H589*IF(OR(D589&gt;$J$9,E589&lt;$J$8), 0, IF(D589&lt;$J$8,E589-$J$8,IF($J$9&lt;E589,E589-$J$9,G589)))/G589,0)</f>
        <v>0</v>
      </c>
      <c r="L589" s="187">
        <f>IF(F589&gt;0,F589*H589*IF(OR(D589&gt;$K$9,E589&lt;$K$8), 0, IF(D589&lt;$K$8,E589-$K$8,IF($K$9&lt;E589,E589-$K$9,G589)))/G589,0)</f>
        <v>0</v>
      </c>
      <c r="M589" s="187">
        <f>IF(F589&gt;0,F589*H589*IF(OR(D589&gt;$L$9,E589&lt;$L$8), 0, IF(D589&lt;$L$8,E589-$L$8,IF($L$9&lt;E589,E589-$L$9,G589)))/G589,0)</f>
        <v>0</v>
      </c>
    </row>
    <row r="590" spans="2:14" s="27" customFormat="1" ht="20.100000000000001" customHeight="1">
      <c r="B590" s="204"/>
      <c r="C590" s="205"/>
      <c r="D590" s="206"/>
      <c r="E590" s="206"/>
      <c r="F590" s="207"/>
      <c r="G590" s="185" t="str">
        <f t="shared" si="59"/>
        <v/>
      </c>
      <c r="H590" s="186" t="e">
        <f t="shared" ref="H590:H650" si="63">$C$585</f>
        <v>#N/A</v>
      </c>
      <c r="I590" s="187">
        <f t="shared" si="60"/>
        <v>0</v>
      </c>
      <c r="J590" s="187">
        <f t="shared" si="61"/>
        <v>0</v>
      </c>
      <c r="K590" s="187">
        <f t="shared" si="62"/>
        <v>0</v>
      </c>
      <c r="L590" s="187">
        <f t="shared" ref="L590:L650" si="64">IF(F590&gt;0,F590*H590*IF(OR(D590&gt;$K$9,E590&lt;$K$8), 0, IF(D590&lt;$K$8,E590-$K$8,IF($K$9&lt;E590,E590-$K$9,G590)))/G590,0)</f>
        <v>0</v>
      </c>
      <c r="M590" s="187">
        <f t="shared" ref="M590:M650" si="65">IF(F590&gt;0,F590*H590*IF(OR(D590&gt;$L$9,E590&lt;$L$8), 0, IF(D590&lt;$L$8,E590-$L$8,IF($L$9&lt;E590,E590-$L$9,G590)))/G590,0)</f>
        <v>0</v>
      </c>
    </row>
    <row r="591" spans="2:14" s="27" customFormat="1" ht="20.100000000000001" customHeight="1">
      <c r="B591" s="204"/>
      <c r="C591" s="205"/>
      <c r="D591" s="206"/>
      <c r="E591" s="206"/>
      <c r="F591" s="207"/>
      <c r="G591" s="185" t="str">
        <f t="shared" si="59"/>
        <v/>
      </c>
      <c r="H591" s="186" t="e">
        <f t="shared" si="63"/>
        <v>#N/A</v>
      </c>
      <c r="I591" s="187">
        <f t="shared" si="60"/>
        <v>0</v>
      </c>
      <c r="J591" s="187">
        <f t="shared" si="61"/>
        <v>0</v>
      </c>
      <c r="K591" s="187">
        <f t="shared" si="62"/>
        <v>0</v>
      </c>
      <c r="L591" s="187">
        <f t="shared" si="64"/>
        <v>0</v>
      </c>
      <c r="M591" s="187">
        <f t="shared" si="65"/>
        <v>0</v>
      </c>
    </row>
    <row r="592" spans="2:14" s="27" customFormat="1" ht="20.100000000000001" customHeight="1">
      <c r="B592" s="204"/>
      <c r="C592" s="205"/>
      <c r="D592" s="206"/>
      <c r="E592" s="206"/>
      <c r="F592" s="207"/>
      <c r="G592" s="185" t="str">
        <f t="shared" si="59"/>
        <v/>
      </c>
      <c r="H592" s="186" t="e">
        <f t="shared" si="63"/>
        <v>#N/A</v>
      </c>
      <c r="I592" s="187">
        <f t="shared" si="60"/>
        <v>0</v>
      </c>
      <c r="J592" s="187">
        <f t="shared" si="61"/>
        <v>0</v>
      </c>
      <c r="K592" s="187">
        <f t="shared" si="62"/>
        <v>0</v>
      </c>
      <c r="L592" s="187">
        <f t="shared" si="64"/>
        <v>0</v>
      </c>
      <c r="M592" s="187">
        <f t="shared" si="65"/>
        <v>0</v>
      </c>
    </row>
    <row r="593" spans="2:13" s="27" customFormat="1" ht="20.100000000000001" customHeight="1">
      <c r="B593" s="204"/>
      <c r="C593" s="205"/>
      <c r="D593" s="206"/>
      <c r="E593" s="206"/>
      <c r="F593" s="207"/>
      <c r="G593" s="185" t="str">
        <f t="shared" si="59"/>
        <v/>
      </c>
      <c r="H593" s="186" t="e">
        <f t="shared" si="63"/>
        <v>#N/A</v>
      </c>
      <c r="I593" s="187">
        <f t="shared" si="60"/>
        <v>0</v>
      </c>
      <c r="J593" s="187">
        <f t="shared" si="61"/>
        <v>0</v>
      </c>
      <c r="K593" s="187">
        <f t="shared" si="62"/>
        <v>0</v>
      </c>
      <c r="L593" s="187">
        <f t="shared" si="64"/>
        <v>0</v>
      </c>
      <c r="M593" s="187">
        <f t="shared" si="65"/>
        <v>0</v>
      </c>
    </row>
    <row r="594" spans="2:13" s="27" customFormat="1" ht="20.100000000000001" customHeight="1">
      <c r="B594" s="204"/>
      <c r="C594" s="205"/>
      <c r="D594" s="206"/>
      <c r="E594" s="206"/>
      <c r="F594" s="207"/>
      <c r="G594" s="185" t="str">
        <f t="shared" si="59"/>
        <v/>
      </c>
      <c r="H594" s="186" t="e">
        <f t="shared" si="63"/>
        <v>#N/A</v>
      </c>
      <c r="I594" s="187">
        <f t="shared" si="60"/>
        <v>0</v>
      </c>
      <c r="J594" s="187">
        <f t="shared" si="61"/>
        <v>0</v>
      </c>
      <c r="K594" s="187">
        <f t="shared" si="62"/>
        <v>0</v>
      </c>
      <c r="L594" s="187">
        <f t="shared" si="64"/>
        <v>0</v>
      </c>
      <c r="M594" s="187">
        <f t="shared" si="65"/>
        <v>0</v>
      </c>
    </row>
    <row r="595" spans="2:13" s="27" customFormat="1" ht="20.100000000000001" customHeight="1">
      <c r="B595" s="204"/>
      <c r="C595" s="205"/>
      <c r="D595" s="206"/>
      <c r="E595" s="206"/>
      <c r="F595" s="207"/>
      <c r="G595" s="185" t="str">
        <f t="shared" si="59"/>
        <v/>
      </c>
      <c r="H595" s="186" t="e">
        <f t="shared" si="63"/>
        <v>#N/A</v>
      </c>
      <c r="I595" s="187">
        <f t="shared" si="60"/>
        <v>0</v>
      </c>
      <c r="J595" s="187">
        <f t="shared" si="61"/>
        <v>0</v>
      </c>
      <c r="K595" s="187">
        <f t="shared" si="62"/>
        <v>0</v>
      </c>
      <c r="L595" s="187">
        <f t="shared" si="64"/>
        <v>0</v>
      </c>
      <c r="M595" s="187">
        <f t="shared" si="65"/>
        <v>0</v>
      </c>
    </row>
    <row r="596" spans="2:13" s="27" customFormat="1" ht="20.100000000000001" customHeight="1">
      <c r="B596" s="204"/>
      <c r="C596" s="205"/>
      <c r="D596" s="206"/>
      <c r="E596" s="206"/>
      <c r="F596" s="207"/>
      <c r="G596" s="185" t="str">
        <f t="shared" si="59"/>
        <v/>
      </c>
      <c r="H596" s="186" t="e">
        <f t="shared" si="63"/>
        <v>#N/A</v>
      </c>
      <c r="I596" s="187">
        <f t="shared" si="60"/>
        <v>0</v>
      </c>
      <c r="J596" s="187">
        <f t="shared" si="61"/>
        <v>0</v>
      </c>
      <c r="K596" s="187">
        <f t="shared" si="62"/>
        <v>0</v>
      </c>
      <c r="L596" s="187">
        <f t="shared" si="64"/>
        <v>0</v>
      </c>
      <c r="M596" s="187">
        <f t="shared" si="65"/>
        <v>0</v>
      </c>
    </row>
    <row r="597" spans="2:13" s="27" customFormat="1" ht="20.100000000000001" customHeight="1">
      <c r="B597" s="204"/>
      <c r="C597" s="205"/>
      <c r="D597" s="206"/>
      <c r="E597" s="206"/>
      <c r="F597" s="207"/>
      <c r="G597" s="185" t="str">
        <f t="shared" si="59"/>
        <v/>
      </c>
      <c r="H597" s="186" t="e">
        <f t="shared" si="63"/>
        <v>#N/A</v>
      </c>
      <c r="I597" s="187">
        <f t="shared" si="60"/>
        <v>0</v>
      </c>
      <c r="J597" s="187">
        <f t="shared" si="61"/>
        <v>0</v>
      </c>
      <c r="K597" s="187">
        <f t="shared" si="62"/>
        <v>0</v>
      </c>
      <c r="L597" s="187">
        <f t="shared" si="64"/>
        <v>0</v>
      </c>
      <c r="M597" s="187">
        <f t="shared" si="65"/>
        <v>0</v>
      </c>
    </row>
    <row r="598" spans="2:13" s="27" customFormat="1" ht="20.100000000000001" customHeight="1">
      <c r="B598" s="204"/>
      <c r="C598" s="205"/>
      <c r="D598" s="206"/>
      <c r="E598" s="206"/>
      <c r="F598" s="207"/>
      <c r="G598" s="185" t="str">
        <f t="shared" si="59"/>
        <v/>
      </c>
      <c r="H598" s="186" t="e">
        <f t="shared" si="63"/>
        <v>#N/A</v>
      </c>
      <c r="I598" s="187">
        <f t="shared" si="60"/>
        <v>0</v>
      </c>
      <c r="J598" s="187">
        <f t="shared" si="61"/>
        <v>0</v>
      </c>
      <c r="K598" s="187">
        <f t="shared" si="62"/>
        <v>0</v>
      </c>
      <c r="L598" s="187">
        <f t="shared" si="64"/>
        <v>0</v>
      </c>
      <c r="M598" s="187">
        <f t="shared" si="65"/>
        <v>0</v>
      </c>
    </row>
    <row r="599" spans="2:13" s="27" customFormat="1" ht="20.100000000000001" customHeight="1">
      <c r="B599" s="204"/>
      <c r="C599" s="205"/>
      <c r="D599" s="206"/>
      <c r="E599" s="206"/>
      <c r="F599" s="207"/>
      <c r="G599" s="185" t="str">
        <f t="shared" si="59"/>
        <v/>
      </c>
      <c r="H599" s="186" t="e">
        <f t="shared" si="63"/>
        <v>#N/A</v>
      </c>
      <c r="I599" s="187">
        <f t="shared" si="60"/>
        <v>0</v>
      </c>
      <c r="J599" s="187">
        <f t="shared" si="61"/>
        <v>0</v>
      </c>
      <c r="K599" s="187">
        <f t="shared" si="62"/>
        <v>0</v>
      </c>
      <c r="L599" s="187">
        <f t="shared" si="64"/>
        <v>0</v>
      </c>
      <c r="M599" s="187">
        <f t="shared" si="65"/>
        <v>0</v>
      </c>
    </row>
    <row r="600" spans="2:13" s="27" customFormat="1" ht="20.100000000000001" customHeight="1">
      <c r="B600" s="204"/>
      <c r="C600" s="205"/>
      <c r="D600" s="206"/>
      <c r="E600" s="206"/>
      <c r="F600" s="207"/>
      <c r="G600" s="185" t="str">
        <f t="shared" si="59"/>
        <v/>
      </c>
      <c r="H600" s="186" t="e">
        <f t="shared" si="63"/>
        <v>#N/A</v>
      </c>
      <c r="I600" s="187">
        <f t="shared" si="60"/>
        <v>0</v>
      </c>
      <c r="J600" s="187">
        <f t="shared" si="61"/>
        <v>0</v>
      </c>
      <c r="K600" s="187">
        <f t="shared" si="62"/>
        <v>0</v>
      </c>
      <c r="L600" s="187">
        <f t="shared" si="64"/>
        <v>0</v>
      </c>
      <c r="M600" s="187">
        <f t="shared" si="65"/>
        <v>0</v>
      </c>
    </row>
    <row r="601" spans="2:13" s="27" customFormat="1" ht="20.100000000000001" customHeight="1">
      <c r="B601" s="204"/>
      <c r="C601" s="205"/>
      <c r="D601" s="206"/>
      <c r="E601" s="206"/>
      <c r="F601" s="207"/>
      <c r="G601" s="185" t="str">
        <f t="shared" si="59"/>
        <v/>
      </c>
      <c r="H601" s="186" t="e">
        <f t="shared" si="63"/>
        <v>#N/A</v>
      </c>
      <c r="I601" s="187">
        <f t="shared" si="60"/>
        <v>0</v>
      </c>
      <c r="J601" s="187">
        <f t="shared" si="61"/>
        <v>0</v>
      </c>
      <c r="K601" s="187">
        <f t="shared" si="62"/>
        <v>0</v>
      </c>
      <c r="L601" s="187">
        <f t="shared" si="64"/>
        <v>0</v>
      </c>
      <c r="M601" s="187">
        <f t="shared" si="65"/>
        <v>0</v>
      </c>
    </row>
    <row r="602" spans="2:13" s="27" customFormat="1" ht="20.100000000000001" customHeight="1">
      <c r="B602" s="204"/>
      <c r="C602" s="205"/>
      <c r="D602" s="206"/>
      <c r="E602" s="206"/>
      <c r="F602" s="207"/>
      <c r="G602" s="185" t="str">
        <f t="shared" si="59"/>
        <v/>
      </c>
      <c r="H602" s="186" t="e">
        <f t="shared" si="63"/>
        <v>#N/A</v>
      </c>
      <c r="I602" s="187">
        <f t="shared" si="60"/>
        <v>0</v>
      </c>
      <c r="J602" s="187">
        <f t="shared" si="61"/>
        <v>0</v>
      </c>
      <c r="K602" s="187">
        <f t="shared" si="62"/>
        <v>0</v>
      </c>
      <c r="L602" s="187">
        <f t="shared" si="64"/>
        <v>0</v>
      </c>
      <c r="M602" s="187">
        <f t="shared" si="65"/>
        <v>0</v>
      </c>
    </row>
    <row r="603" spans="2:13" s="27" customFormat="1" ht="20.100000000000001" customHeight="1">
      <c r="B603" s="204"/>
      <c r="C603" s="205"/>
      <c r="D603" s="206"/>
      <c r="E603" s="206"/>
      <c r="F603" s="207"/>
      <c r="G603" s="185" t="str">
        <f t="shared" si="59"/>
        <v/>
      </c>
      <c r="H603" s="186" t="e">
        <f t="shared" si="63"/>
        <v>#N/A</v>
      </c>
      <c r="I603" s="187">
        <f t="shared" si="60"/>
        <v>0</v>
      </c>
      <c r="J603" s="187">
        <f t="shared" si="61"/>
        <v>0</v>
      </c>
      <c r="K603" s="187">
        <f t="shared" si="62"/>
        <v>0</v>
      </c>
      <c r="L603" s="187">
        <f t="shared" si="64"/>
        <v>0</v>
      </c>
      <c r="M603" s="187">
        <f t="shared" si="65"/>
        <v>0</v>
      </c>
    </row>
    <row r="604" spans="2:13" s="27" customFormat="1" ht="20.100000000000001" customHeight="1">
      <c r="B604" s="204"/>
      <c r="C604" s="205"/>
      <c r="D604" s="206"/>
      <c r="E604" s="206"/>
      <c r="F604" s="207"/>
      <c r="G604" s="185" t="str">
        <f t="shared" si="59"/>
        <v/>
      </c>
      <c r="H604" s="186" t="e">
        <f t="shared" si="63"/>
        <v>#N/A</v>
      </c>
      <c r="I604" s="187">
        <f t="shared" si="60"/>
        <v>0</v>
      </c>
      <c r="J604" s="187">
        <f t="shared" si="61"/>
        <v>0</v>
      </c>
      <c r="K604" s="187">
        <f t="shared" si="62"/>
        <v>0</v>
      </c>
      <c r="L604" s="187">
        <f t="shared" si="64"/>
        <v>0</v>
      </c>
      <c r="M604" s="187">
        <f t="shared" si="65"/>
        <v>0</v>
      </c>
    </row>
    <row r="605" spans="2:13" s="27" customFormat="1" ht="20.100000000000001" customHeight="1">
      <c r="B605" s="204"/>
      <c r="C605" s="205"/>
      <c r="D605" s="206"/>
      <c r="E605" s="206"/>
      <c r="F605" s="207"/>
      <c r="G605" s="185" t="str">
        <f t="shared" si="59"/>
        <v/>
      </c>
      <c r="H605" s="186" t="e">
        <f t="shared" si="63"/>
        <v>#N/A</v>
      </c>
      <c r="I605" s="187">
        <f t="shared" si="60"/>
        <v>0</v>
      </c>
      <c r="J605" s="187">
        <f t="shared" si="61"/>
        <v>0</v>
      </c>
      <c r="K605" s="187">
        <f t="shared" si="62"/>
        <v>0</v>
      </c>
      <c r="L605" s="187">
        <f t="shared" si="64"/>
        <v>0</v>
      </c>
      <c r="M605" s="187">
        <f t="shared" si="65"/>
        <v>0</v>
      </c>
    </row>
    <row r="606" spans="2:13" s="27" customFormat="1" ht="20.100000000000001" customHeight="1">
      <c r="B606" s="204"/>
      <c r="C606" s="205"/>
      <c r="D606" s="206"/>
      <c r="E606" s="206"/>
      <c r="F606" s="207"/>
      <c r="G606" s="185" t="str">
        <f t="shared" si="59"/>
        <v/>
      </c>
      <c r="H606" s="186" t="e">
        <f t="shared" si="63"/>
        <v>#N/A</v>
      </c>
      <c r="I606" s="187">
        <f t="shared" si="60"/>
        <v>0</v>
      </c>
      <c r="J606" s="187">
        <f t="shared" si="61"/>
        <v>0</v>
      </c>
      <c r="K606" s="187">
        <f t="shared" si="62"/>
        <v>0</v>
      </c>
      <c r="L606" s="187">
        <f t="shared" si="64"/>
        <v>0</v>
      </c>
      <c r="M606" s="187">
        <f t="shared" si="65"/>
        <v>0</v>
      </c>
    </row>
    <row r="607" spans="2:13" s="27" customFormat="1" ht="20.100000000000001" customHeight="1">
      <c r="B607" s="204"/>
      <c r="C607" s="205"/>
      <c r="D607" s="206"/>
      <c r="E607" s="206"/>
      <c r="F607" s="207"/>
      <c r="G607" s="185" t="str">
        <f t="shared" si="59"/>
        <v/>
      </c>
      <c r="H607" s="186" t="e">
        <f t="shared" si="63"/>
        <v>#N/A</v>
      </c>
      <c r="I607" s="187">
        <f t="shared" si="60"/>
        <v>0</v>
      </c>
      <c r="J607" s="187">
        <f t="shared" si="61"/>
        <v>0</v>
      </c>
      <c r="K607" s="187">
        <f t="shared" si="62"/>
        <v>0</v>
      </c>
      <c r="L607" s="187">
        <f t="shared" si="64"/>
        <v>0</v>
      </c>
      <c r="M607" s="187">
        <f t="shared" si="65"/>
        <v>0</v>
      </c>
    </row>
    <row r="608" spans="2:13" s="27" customFormat="1" ht="20.100000000000001" customHeight="1">
      <c r="B608" s="204"/>
      <c r="C608" s="205"/>
      <c r="D608" s="206"/>
      <c r="E608" s="206"/>
      <c r="F608" s="207"/>
      <c r="G608" s="185" t="str">
        <f t="shared" si="59"/>
        <v/>
      </c>
      <c r="H608" s="186" t="e">
        <f t="shared" si="63"/>
        <v>#N/A</v>
      </c>
      <c r="I608" s="187">
        <f t="shared" si="60"/>
        <v>0</v>
      </c>
      <c r="J608" s="187">
        <f t="shared" si="61"/>
        <v>0</v>
      </c>
      <c r="K608" s="187">
        <f t="shared" si="62"/>
        <v>0</v>
      </c>
      <c r="L608" s="187">
        <f t="shared" si="64"/>
        <v>0</v>
      </c>
      <c r="M608" s="187">
        <f t="shared" si="65"/>
        <v>0</v>
      </c>
    </row>
    <row r="609" spans="2:13" s="27" customFormat="1" ht="20.100000000000001" customHeight="1">
      <c r="B609" s="204"/>
      <c r="C609" s="205"/>
      <c r="D609" s="206"/>
      <c r="E609" s="206"/>
      <c r="F609" s="207"/>
      <c r="G609" s="185" t="str">
        <f t="shared" si="59"/>
        <v/>
      </c>
      <c r="H609" s="186" t="e">
        <f t="shared" si="63"/>
        <v>#N/A</v>
      </c>
      <c r="I609" s="187">
        <f t="shared" si="60"/>
        <v>0</v>
      </c>
      <c r="J609" s="187">
        <f t="shared" si="61"/>
        <v>0</v>
      </c>
      <c r="K609" s="187">
        <f t="shared" si="62"/>
        <v>0</v>
      </c>
      <c r="L609" s="187">
        <f t="shared" si="64"/>
        <v>0</v>
      </c>
      <c r="M609" s="187">
        <f t="shared" si="65"/>
        <v>0</v>
      </c>
    </row>
    <row r="610" spans="2:13" s="27" customFormat="1" ht="20.100000000000001" customHeight="1">
      <c r="B610" s="204"/>
      <c r="C610" s="205"/>
      <c r="D610" s="206"/>
      <c r="E610" s="206"/>
      <c r="F610" s="207"/>
      <c r="G610" s="185" t="str">
        <f t="shared" si="59"/>
        <v/>
      </c>
      <c r="H610" s="186" t="e">
        <f t="shared" si="63"/>
        <v>#N/A</v>
      </c>
      <c r="I610" s="187">
        <f t="shared" si="60"/>
        <v>0</v>
      </c>
      <c r="J610" s="187">
        <f t="shared" si="61"/>
        <v>0</v>
      </c>
      <c r="K610" s="187">
        <f t="shared" si="62"/>
        <v>0</v>
      </c>
      <c r="L610" s="187">
        <f t="shared" si="64"/>
        <v>0</v>
      </c>
      <c r="M610" s="187">
        <f t="shared" si="65"/>
        <v>0</v>
      </c>
    </row>
    <row r="611" spans="2:13" s="27" customFormat="1" ht="20.100000000000001" customHeight="1">
      <c r="B611" s="204"/>
      <c r="C611" s="205"/>
      <c r="D611" s="206"/>
      <c r="E611" s="206"/>
      <c r="F611" s="207"/>
      <c r="G611" s="185" t="str">
        <f t="shared" si="59"/>
        <v/>
      </c>
      <c r="H611" s="186" t="e">
        <f t="shared" si="63"/>
        <v>#N/A</v>
      </c>
      <c r="I611" s="187">
        <f t="shared" si="60"/>
        <v>0</v>
      </c>
      <c r="J611" s="187">
        <f t="shared" si="61"/>
        <v>0</v>
      </c>
      <c r="K611" s="187">
        <f t="shared" si="62"/>
        <v>0</v>
      </c>
      <c r="L611" s="187">
        <f t="shared" si="64"/>
        <v>0</v>
      </c>
      <c r="M611" s="187">
        <f t="shared" si="65"/>
        <v>0</v>
      </c>
    </row>
    <row r="612" spans="2:13" s="27" customFormat="1" ht="20.100000000000001" customHeight="1">
      <c r="B612" s="204"/>
      <c r="C612" s="205"/>
      <c r="D612" s="206"/>
      <c r="E612" s="206"/>
      <c r="F612" s="207"/>
      <c r="G612" s="185" t="str">
        <f t="shared" si="59"/>
        <v/>
      </c>
      <c r="H612" s="186" t="e">
        <f t="shared" si="63"/>
        <v>#N/A</v>
      </c>
      <c r="I612" s="187">
        <f t="shared" si="60"/>
        <v>0</v>
      </c>
      <c r="J612" s="187">
        <f t="shared" si="61"/>
        <v>0</v>
      </c>
      <c r="K612" s="187">
        <f t="shared" si="62"/>
        <v>0</v>
      </c>
      <c r="L612" s="187">
        <f t="shared" si="64"/>
        <v>0</v>
      </c>
      <c r="M612" s="187">
        <f t="shared" si="65"/>
        <v>0</v>
      </c>
    </row>
    <row r="613" spans="2:13" s="27" customFormat="1" ht="20.100000000000001" customHeight="1">
      <c r="B613" s="204"/>
      <c r="C613" s="205"/>
      <c r="D613" s="206"/>
      <c r="E613" s="206"/>
      <c r="F613" s="207"/>
      <c r="G613" s="185" t="str">
        <f t="shared" si="59"/>
        <v/>
      </c>
      <c r="H613" s="186" t="e">
        <f t="shared" si="63"/>
        <v>#N/A</v>
      </c>
      <c r="I613" s="187">
        <f t="shared" si="60"/>
        <v>0</v>
      </c>
      <c r="J613" s="187">
        <f t="shared" si="61"/>
        <v>0</v>
      </c>
      <c r="K613" s="187">
        <f t="shared" si="62"/>
        <v>0</v>
      </c>
      <c r="L613" s="187">
        <f t="shared" si="64"/>
        <v>0</v>
      </c>
      <c r="M613" s="187">
        <f t="shared" si="65"/>
        <v>0</v>
      </c>
    </row>
    <row r="614" spans="2:13" s="27" customFormat="1" ht="20.100000000000001" customHeight="1">
      <c r="B614" s="204"/>
      <c r="C614" s="205"/>
      <c r="D614" s="206"/>
      <c r="E614" s="206"/>
      <c r="F614" s="207"/>
      <c r="G614" s="185" t="str">
        <f t="shared" si="59"/>
        <v/>
      </c>
      <c r="H614" s="186" t="e">
        <f t="shared" si="63"/>
        <v>#N/A</v>
      </c>
      <c r="I614" s="187">
        <f t="shared" si="60"/>
        <v>0</v>
      </c>
      <c r="J614" s="187">
        <f t="shared" si="61"/>
        <v>0</v>
      </c>
      <c r="K614" s="187">
        <f t="shared" si="62"/>
        <v>0</v>
      </c>
      <c r="L614" s="187">
        <f t="shared" si="64"/>
        <v>0</v>
      </c>
      <c r="M614" s="187">
        <f t="shared" si="65"/>
        <v>0</v>
      </c>
    </row>
    <row r="615" spans="2:13" s="27" customFormat="1" ht="20.100000000000001" customHeight="1">
      <c r="B615" s="204"/>
      <c r="C615" s="205"/>
      <c r="D615" s="206"/>
      <c r="E615" s="206"/>
      <c r="F615" s="207"/>
      <c r="G615" s="185" t="str">
        <f t="shared" si="59"/>
        <v/>
      </c>
      <c r="H615" s="186" t="e">
        <f t="shared" si="63"/>
        <v>#N/A</v>
      </c>
      <c r="I615" s="187">
        <f t="shared" si="60"/>
        <v>0</v>
      </c>
      <c r="J615" s="187">
        <f t="shared" si="61"/>
        <v>0</v>
      </c>
      <c r="K615" s="187">
        <f t="shared" si="62"/>
        <v>0</v>
      </c>
      <c r="L615" s="187">
        <f t="shared" si="64"/>
        <v>0</v>
      </c>
      <c r="M615" s="187">
        <f t="shared" si="65"/>
        <v>0</v>
      </c>
    </row>
    <row r="616" spans="2:13" s="27" customFormat="1" ht="20.100000000000001" customHeight="1">
      <c r="B616" s="204"/>
      <c r="C616" s="205"/>
      <c r="D616" s="206"/>
      <c r="E616" s="206"/>
      <c r="F616" s="207"/>
      <c r="G616" s="185" t="str">
        <f t="shared" si="59"/>
        <v/>
      </c>
      <c r="H616" s="186" t="e">
        <f t="shared" si="63"/>
        <v>#N/A</v>
      </c>
      <c r="I616" s="187">
        <f t="shared" si="60"/>
        <v>0</v>
      </c>
      <c r="J616" s="187">
        <f t="shared" si="61"/>
        <v>0</v>
      </c>
      <c r="K616" s="187">
        <f t="shared" si="62"/>
        <v>0</v>
      </c>
      <c r="L616" s="187">
        <f t="shared" si="64"/>
        <v>0</v>
      </c>
      <c r="M616" s="187">
        <f t="shared" si="65"/>
        <v>0</v>
      </c>
    </row>
    <row r="617" spans="2:13" s="27" customFormat="1" ht="20.100000000000001" customHeight="1">
      <c r="B617" s="204"/>
      <c r="C617" s="205"/>
      <c r="D617" s="206"/>
      <c r="E617" s="206"/>
      <c r="F617" s="207"/>
      <c r="G617" s="185" t="str">
        <f t="shared" si="59"/>
        <v/>
      </c>
      <c r="H617" s="186" t="e">
        <f t="shared" si="63"/>
        <v>#N/A</v>
      </c>
      <c r="I617" s="187">
        <f t="shared" si="60"/>
        <v>0</v>
      </c>
      <c r="J617" s="187">
        <f t="shared" si="61"/>
        <v>0</v>
      </c>
      <c r="K617" s="187">
        <f t="shared" si="62"/>
        <v>0</v>
      </c>
      <c r="L617" s="187">
        <f t="shared" si="64"/>
        <v>0</v>
      </c>
      <c r="M617" s="187">
        <f t="shared" si="65"/>
        <v>0</v>
      </c>
    </row>
    <row r="618" spans="2:13" s="27" customFormat="1" ht="20.100000000000001" customHeight="1">
      <c r="B618" s="204"/>
      <c r="C618" s="205"/>
      <c r="D618" s="206"/>
      <c r="E618" s="206"/>
      <c r="F618" s="207"/>
      <c r="G618" s="185" t="str">
        <f t="shared" si="59"/>
        <v/>
      </c>
      <c r="H618" s="186" t="e">
        <f t="shared" si="63"/>
        <v>#N/A</v>
      </c>
      <c r="I618" s="187">
        <f t="shared" si="60"/>
        <v>0</v>
      </c>
      <c r="J618" s="187">
        <f t="shared" si="61"/>
        <v>0</v>
      </c>
      <c r="K618" s="187">
        <f t="shared" si="62"/>
        <v>0</v>
      </c>
      <c r="L618" s="187">
        <f t="shared" si="64"/>
        <v>0</v>
      </c>
      <c r="M618" s="187">
        <f t="shared" si="65"/>
        <v>0</v>
      </c>
    </row>
    <row r="619" spans="2:13" s="27" customFormat="1" ht="20.100000000000001" customHeight="1">
      <c r="B619" s="204"/>
      <c r="C619" s="205"/>
      <c r="D619" s="206"/>
      <c r="E619" s="206"/>
      <c r="F619" s="207"/>
      <c r="G619" s="185" t="str">
        <f t="shared" si="59"/>
        <v/>
      </c>
      <c r="H619" s="186" t="e">
        <f t="shared" si="63"/>
        <v>#N/A</v>
      </c>
      <c r="I619" s="187">
        <f t="shared" si="60"/>
        <v>0</v>
      </c>
      <c r="J619" s="187">
        <f t="shared" si="61"/>
        <v>0</v>
      </c>
      <c r="K619" s="187">
        <f t="shared" si="62"/>
        <v>0</v>
      </c>
      <c r="L619" s="187">
        <f t="shared" si="64"/>
        <v>0</v>
      </c>
      <c r="M619" s="187">
        <f t="shared" si="65"/>
        <v>0</v>
      </c>
    </row>
    <row r="620" spans="2:13" s="27" customFormat="1" ht="20.100000000000001" customHeight="1">
      <c r="B620" s="204"/>
      <c r="C620" s="205"/>
      <c r="D620" s="206"/>
      <c r="E620" s="206"/>
      <c r="F620" s="207"/>
      <c r="G620" s="185" t="str">
        <f t="shared" si="59"/>
        <v/>
      </c>
      <c r="H620" s="186" t="e">
        <f t="shared" si="63"/>
        <v>#N/A</v>
      </c>
      <c r="I620" s="187">
        <f t="shared" si="60"/>
        <v>0</v>
      </c>
      <c r="J620" s="187">
        <f t="shared" si="61"/>
        <v>0</v>
      </c>
      <c r="K620" s="187">
        <f t="shared" si="62"/>
        <v>0</v>
      </c>
      <c r="L620" s="187">
        <f t="shared" si="64"/>
        <v>0</v>
      </c>
      <c r="M620" s="187">
        <f t="shared" si="65"/>
        <v>0</v>
      </c>
    </row>
    <row r="621" spans="2:13" s="27" customFormat="1" ht="20.100000000000001" customHeight="1">
      <c r="B621" s="204"/>
      <c r="C621" s="205"/>
      <c r="D621" s="206"/>
      <c r="E621" s="206"/>
      <c r="F621" s="207"/>
      <c r="G621" s="185" t="str">
        <f t="shared" si="59"/>
        <v/>
      </c>
      <c r="H621" s="186" t="e">
        <f t="shared" si="63"/>
        <v>#N/A</v>
      </c>
      <c r="I621" s="187">
        <f t="shared" si="60"/>
        <v>0</v>
      </c>
      <c r="J621" s="187">
        <f t="shared" si="61"/>
        <v>0</v>
      </c>
      <c r="K621" s="187">
        <f t="shared" si="62"/>
        <v>0</v>
      </c>
      <c r="L621" s="187">
        <f t="shared" si="64"/>
        <v>0</v>
      </c>
      <c r="M621" s="187">
        <f t="shared" si="65"/>
        <v>0</v>
      </c>
    </row>
    <row r="622" spans="2:13" s="27" customFormat="1" ht="20.100000000000001" customHeight="1">
      <c r="B622" s="204"/>
      <c r="C622" s="205"/>
      <c r="D622" s="206"/>
      <c r="E622" s="206"/>
      <c r="F622" s="207"/>
      <c r="G622" s="185" t="str">
        <f t="shared" si="59"/>
        <v/>
      </c>
      <c r="H622" s="186" t="e">
        <f t="shared" si="63"/>
        <v>#N/A</v>
      </c>
      <c r="I622" s="187">
        <f t="shared" si="60"/>
        <v>0</v>
      </c>
      <c r="J622" s="187">
        <f t="shared" si="61"/>
        <v>0</v>
      </c>
      <c r="K622" s="187">
        <f t="shared" si="62"/>
        <v>0</v>
      </c>
      <c r="L622" s="187">
        <f t="shared" si="64"/>
        <v>0</v>
      </c>
      <c r="M622" s="187">
        <f t="shared" si="65"/>
        <v>0</v>
      </c>
    </row>
    <row r="623" spans="2:13" s="27" customFormat="1" ht="20.100000000000001" customHeight="1">
      <c r="B623" s="204"/>
      <c r="C623" s="205"/>
      <c r="D623" s="206"/>
      <c r="E623" s="206"/>
      <c r="F623" s="207"/>
      <c r="G623" s="185" t="str">
        <f t="shared" si="59"/>
        <v/>
      </c>
      <c r="H623" s="186" t="e">
        <f t="shared" si="63"/>
        <v>#N/A</v>
      </c>
      <c r="I623" s="187">
        <f t="shared" si="60"/>
        <v>0</v>
      </c>
      <c r="J623" s="187">
        <f t="shared" si="61"/>
        <v>0</v>
      </c>
      <c r="K623" s="187">
        <f t="shared" si="62"/>
        <v>0</v>
      </c>
      <c r="L623" s="187">
        <f t="shared" si="64"/>
        <v>0</v>
      </c>
      <c r="M623" s="187">
        <f t="shared" si="65"/>
        <v>0</v>
      </c>
    </row>
    <row r="624" spans="2:13" s="27" customFormat="1" ht="20.100000000000001" customHeight="1">
      <c r="B624" s="204"/>
      <c r="C624" s="205"/>
      <c r="D624" s="206"/>
      <c r="E624" s="206"/>
      <c r="F624" s="207"/>
      <c r="G624" s="185" t="str">
        <f t="shared" si="59"/>
        <v/>
      </c>
      <c r="H624" s="186" t="e">
        <f t="shared" si="63"/>
        <v>#N/A</v>
      </c>
      <c r="I624" s="187">
        <f t="shared" si="60"/>
        <v>0</v>
      </c>
      <c r="J624" s="187">
        <f t="shared" si="61"/>
        <v>0</v>
      </c>
      <c r="K624" s="187">
        <f t="shared" si="62"/>
        <v>0</v>
      </c>
      <c r="L624" s="187">
        <f t="shared" si="64"/>
        <v>0</v>
      </c>
      <c r="M624" s="187">
        <f t="shared" si="65"/>
        <v>0</v>
      </c>
    </row>
    <row r="625" spans="2:13" s="27" customFormat="1" ht="20.100000000000001" customHeight="1">
      <c r="B625" s="204"/>
      <c r="C625" s="205"/>
      <c r="D625" s="206"/>
      <c r="E625" s="206"/>
      <c r="F625" s="207"/>
      <c r="G625" s="185" t="str">
        <f t="shared" si="59"/>
        <v/>
      </c>
      <c r="H625" s="186" t="e">
        <f t="shared" si="63"/>
        <v>#N/A</v>
      </c>
      <c r="I625" s="187">
        <f t="shared" si="60"/>
        <v>0</v>
      </c>
      <c r="J625" s="187">
        <f t="shared" si="61"/>
        <v>0</v>
      </c>
      <c r="K625" s="187">
        <f t="shared" si="62"/>
        <v>0</v>
      </c>
      <c r="L625" s="187">
        <f t="shared" si="64"/>
        <v>0</v>
      </c>
      <c r="M625" s="187">
        <f t="shared" si="65"/>
        <v>0</v>
      </c>
    </row>
    <row r="626" spans="2:13" s="27" customFormat="1" ht="20.100000000000001" customHeight="1">
      <c r="B626" s="204"/>
      <c r="C626" s="205"/>
      <c r="D626" s="206"/>
      <c r="E626" s="206"/>
      <c r="F626" s="207"/>
      <c r="G626" s="185" t="str">
        <f t="shared" si="59"/>
        <v/>
      </c>
      <c r="H626" s="186" t="e">
        <f t="shared" si="63"/>
        <v>#N/A</v>
      </c>
      <c r="I626" s="187">
        <f t="shared" si="60"/>
        <v>0</v>
      </c>
      <c r="J626" s="187">
        <f t="shared" si="61"/>
        <v>0</v>
      </c>
      <c r="K626" s="187">
        <f t="shared" si="62"/>
        <v>0</v>
      </c>
      <c r="L626" s="187">
        <f t="shared" si="64"/>
        <v>0</v>
      </c>
      <c r="M626" s="187">
        <f t="shared" si="65"/>
        <v>0</v>
      </c>
    </row>
    <row r="627" spans="2:13" s="27" customFormat="1" ht="20.100000000000001" customHeight="1">
      <c r="B627" s="204"/>
      <c r="C627" s="205"/>
      <c r="D627" s="206"/>
      <c r="E627" s="206"/>
      <c r="F627" s="207"/>
      <c r="G627" s="185" t="str">
        <f t="shared" si="59"/>
        <v/>
      </c>
      <c r="H627" s="186" t="e">
        <f t="shared" si="63"/>
        <v>#N/A</v>
      </c>
      <c r="I627" s="187">
        <f t="shared" si="60"/>
        <v>0</v>
      </c>
      <c r="J627" s="187">
        <f t="shared" si="61"/>
        <v>0</v>
      </c>
      <c r="K627" s="187">
        <f t="shared" si="62"/>
        <v>0</v>
      </c>
      <c r="L627" s="187">
        <f t="shared" si="64"/>
        <v>0</v>
      </c>
      <c r="M627" s="187">
        <f t="shared" si="65"/>
        <v>0</v>
      </c>
    </row>
    <row r="628" spans="2:13" s="27" customFormat="1" ht="20.100000000000001" customHeight="1">
      <c r="B628" s="204"/>
      <c r="C628" s="205"/>
      <c r="D628" s="206"/>
      <c r="E628" s="206"/>
      <c r="F628" s="207"/>
      <c r="G628" s="185" t="str">
        <f t="shared" si="59"/>
        <v/>
      </c>
      <c r="H628" s="186" t="e">
        <f t="shared" si="63"/>
        <v>#N/A</v>
      </c>
      <c r="I628" s="187">
        <f t="shared" si="60"/>
        <v>0</v>
      </c>
      <c r="J628" s="187">
        <f t="shared" si="61"/>
        <v>0</v>
      </c>
      <c r="K628" s="187">
        <f t="shared" si="62"/>
        <v>0</v>
      </c>
      <c r="L628" s="187">
        <f t="shared" si="64"/>
        <v>0</v>
      </c>
      <c r="M628" s="187">
        <f t="shared" si="65"/>
        <v>0</v>
      </c>
    </row>
    <row r="629" spans="2:13" s="27" customFormat="1" ht="20.100000000000001" customHeight="1">
      <c r="B629" s="204"/>
      <c r="C629" s="205"/>
      <c r="D629" s="206"/>
      <c r="E629" s="206"/>
      <c r="F629" s="207"/>
      <c r="G629" s="185" t="str">
        <f t="shared" si="59"/>
        <v/>
      </c>
      <c r="H629" s="186" t="e">
        <f t="shared" si="63"/>
        <v>#N/A</v>
      </c>
      <c r="I629" s="187">
        <f t="shared" si="60"/>
        <v>0</v>
      </c>
      <c r="J629" s="187">
        <f t="shared" si="61"/>
        <v>0</v>
      </c>
      <c r="K629" s="187">
        <f t="shared" si="62"/>
        <v>0</v>
      </c>
      <c r="L629" s="187">
        <f t="shared" si="64"/>
        <v>0</v>
      </c>
      <c r="M629" s="187">
        <f t="shared" si="65"/>
        <v>0</v>
      </c>
    </row>
    <row r="630" spans="2:13" s="27" customFormat="1" ht="20.100000000000001" customHeight="1">
      <c r="B630" s="204"/>
      <c r="C630" s="205"/>
      <c r="D630" s="206"/>
      <c r="E630" s="206"/>
      <c r="F630" s="207"/>
      <c r="G630" s="185" t="str">
        <f t="shared" si="59"/>
        <v/>
      </c>
      <c r="H630" s="186" t="e">
        <f t="shared" si="63"/>
        <v>#N/A</v>
      </c>
      <c r="I630" s="187">
        <f t="shared" si="60"/>
        <v>0</v>
      </c>
      <c r="J630" s="187">
        <f t="shared" si="61"/>
        <v>0</v>
      </c>
      <c r="K630" s="187">
        <f t="shared" si="62"/>
        <v>0</v>
      </c>
      <c r="L630" s="187">
        <f t="shared" si="64"/>
        <v>0</v>
      </c>
      <c r="M630" s="187">
        <f t="shared" si="65"/>
        <v>0</v>
      </c>
    </row>
    <row r="631" spans="2:13" s="27" customFormat="1" ht="20.100000000000001" customHeight="1">
      <c r="B631" s="204"/>
      <c r="C631" s="205"/>
      <c r="D631" s="206"/>
      <c r="E631" s="206"/>
      <c r="F631" s="207"/>
      <c r="G631" s="185" t="str">
        <f t="shared" si="59"/>
        <v/>
      </c>
      <c r="H631" s="186" t="e">
        <f t="shared" si="63"/>
        <v>#N/A</v>
      </c>
      <c r="I631" s="187">
        <f t="shared" si="60"/>
        <v>0</v>
      </c>
      <c r="J631" s="187">
        <f t="shared" si="61"/>
        <v>0</v>
      </c>
      <c r="K631" s="187">
        <f t="shared" si="62"/>
        <v>0</v>
      </c>
      <c r="L631" s="187">
        <f t="shared" si="64"/>
        <v>0</v>
      </c>
      <c r="M631" s="187">
        <f t="shared" si="65"/>
        <v>0</v>
      </c>
    </row>
    <row r="632" spans="2:13" s="27" customFormat="1" ht="20.100000000000001" customHeight="1">
      <c r="B632" s="204"/>
      <c r="C632" s="205"/>
      <c r="D632" s="206"/>
      <c r="E632" s="206"/>
      <c r="F632" s="207"/>
      <c r="G632" s="185" t="str">
        <f t="shared" si="59"/>
        <v/>
      </c>
      <c r="H632" s="186" t="e">
        <f t="shared" si="63"/>
        <v>#N/A</v>
      </c>
      <c r="I632" s="187">
        <f t="shared" si="60"/>
        <v>0</v>
      </c>
      <c r="J632" s="187">
        <f t="shared" si="61"/>
        <v>0</v>
      </c>
      <c r="K632" s="187">
        <f t="shared" si="62"/>
        <v>0</v>
      </c>
      <c r="L632" s="187">
        <f t="shared" si="64"/>
        <v>0</v>
      </c>
      <c r="M632" s="187">
        <f t="shared" si="65"/>
        <v>0</v>
      </c>
    </row>
    <row r="633" spans="2:13" s="27" customFormat="1" ht="20.100000000000001" customHeight="1">
      <c r="B633" s="204"/>
      <c r="C633" s="205"/>
      <c r="D633" s="206"/>
      <c r="E633" s="206"/>
      <c r="F633" s="207"/>
      <c r="G633" s="185" t="str">
        <f t="shared" si="59"/>
        <v/>
      </c>
      <c r="H633" s="186" t="e">
        <f t="shared" si="63"/>
        <v>#N/A</v>
      </c>
      <c r="I633" s="187">
        <f t="shared" si="60"/>
        <v>0</v>
      </c>
      <c r="J633" s="187">
        <f t="shared" si="61"/>
        <v>0</v>
      </c>
      <c r="K633" s="187">
        <f t="shared" si="62"/>
        <v>0</v>
      </c>
      <c r="L633" s="187">
        <f t="shared" si="64"/>
        <v>0</v>
      </c>
      <c r="M633" s="187">
        <f t="shared" si="65"/>
        <v>0</v>
      </c>
    </row>
    <row r="634" spans="2:13" s="27" customFormat="1" ht="20.100000000000001" customHeight="1">
      <c r="B634" s="204"/>
      <c r="C634" s="205"/>
      <c r="D634" s="206"/>
      <c r="E634" s="206"/>
      <c r="F634" s="207"/>
      <c r="G634" s="185" t="str">
        <f t="shared" si="59"/>
        <v/>
      </c>
      <c r="H634" s="186" t="e">
        <f t="shared" si="63"/>
        <v>#N/A</v>
      </c>
      <c r="I634" s="187">
        <f t="shared" si="60"/>
        <v>0</v>
      </c>
      <c r="J634" s="187">
        <f t="shared" si="61"/>
        <v>0</v>
      </c>
      <c r="K634" s="187">
        <f t="shared" si="62"/>
        <v>0</v>
      </c>
      <c r="L634" s="187">
        <f t="shared" si="64"/>
        <v>0</v>
      </c>
      <c r="M634" s="187">
        <f t="shared" si="65"/>
        <v>0</v>
      </c>
    </row>
    <row r="635" spans="2:13" s="27" customFormat="1" ht="20.100000000000001" customHeight="1">
      <c r="B635" s="204"/>
      <c r="C635" s="205"/>
      <c r="D635" s="206"/>
      <c r="E635" s="206"/>
      <c r="F635" s="207"/>
      <c r="G635" s="185" t="str">
        <f t="shared" si="59"/>
        <v/>
      </c>
      <c r="H635" s="186" t="e">
        <f t="shared" si="63"/>
        <v>#N/A</v>
      </c>
      <c r="I635" s="187">
        <f t="shared" si="60"/>
        <v>0</v>
      </c>
      <c r="J635" s="187">
        <f t="shared" si="61"/>
        <v>0</v>
      </c>
      <c r="K635" s="187">
        <f t="shared" si="62"/>
        <v>0</v>
      </c>
      <c r="L635" s="187">
        <f t="shared" si="64"/>
        <v>0</v>
      </c>
      <c r="M635" s="187">
        <f t="shared" si="65"/>
        <v>0</v>
      </c>
    </row>
    <row r="636" spans="2:13" s="27" customFormat="1" ht="20.100000000000001" customHeight="1">
      <c r="B636" s="204"/>
      <c r="C636" s="205"/>
      <c r="D636" s="206"/>
      <c r="E636" s="206"/>
      <c r="F636" s="207"/>
      <c r="G636" s="185" t="str">
        <f t="shared" si="59"/>
        <v/>
      </c>
      <c r="H636" s="186" t="e">
        <f t="shared" si="63"/>
        <v>#N/A</v>
      </c>
      <c r="I636" s="187">
        <f t="shared" si="60"/>
        <v>0</v>
      </c>
      <c r="J636" s="187">
        <f t="shared" si="61"/>
        <v>0</v>
      </c>
      <c r="K636" s="187">
        <f t="shared" si="62"/>
        <v>0</v>
      </c>
      <c r="L636" s="187">
        <f t="shared" si="64"/>
        <v>0</v>
      </c>
      <c r="M636" s="187">
        <f t="shared" si="65"/>
        <v>0</v>
      </c>
    </row>
    <row r="637" spans="2:13" s="27" customFormat="1" ht="20.100000000000001" customHeight="1">
      <c r="B637" s="204"/>
      <c r="C637" s="205"/>
      <c r="D637" s="206"/>
      <c r="E637" s="206"/>
      <c r="F637" s="207"/>
      <c r="G637" s="185" t="str">
        <f t="shared" si="59"/>
        <v/>
      </c>
      <c r="H637" s="186" t="e">
        <f t="shared" si="63"/>
        <v>#N/A</v>
      </c>
      <c r="I637" s="187">
        <f t="shared" si="60"/>
        <v>0</v>
      </c>
      <c r="J637" s="187">
        <f t="shared" si="61"/>
        <v>0</v>
      </c>
      <c r="K637" s="187">
        <f t="shared" si="62"/>
        <v>0</v>
      </c>
      <c r="L637" s="187">
        <f t="shared" si="64"/>
        <v>0</v>
      </c>
      <c r="M637" s="187">
        <f t="shared" si="65"/>
        <v>0</v>
      </c>
    </row>
    <row r="638" spans="2:13" s="27" customFormat="1" ht="20.100000000000001" customHeight="1">
      <c r="B638" s="204"/>
      <c r="C638" s="205"/>
      <c r="D638" s="206"/>
      <c r="E638" s="206"/>
      <c r="F638" s="207"/>
      <c r="G638" s="185" t="str">
        <f t="shared" si="59"/>
        <v/>
      </c>
      <c r="H638" s="186" t="e">
        <f t="shared" si="63"/>
        <v>#N/A</v>
      </c>
      <c r="I638" s="187">
        <f t="shared" si="60"/>
        <v>0</v>
      </c>
      <c r="J638" s="187">
        <f t="shared" si="61"/>
        <v>0</v>
      </c>
      <c r="K638" s="187">
        <f t="shared" si="62"/>
        <v>0</v>
      </c>
      <c r="L638" s="187">
        <f t="shared" si="64"/>
        <v>0</v>
      </c>
      <c r="M638" s="187">
        <f t="shared" si="65"/>
        <v>0</v>
      </c>
    </row>
    <row r="639" spans="2:13" s="27" customFormat="1" ht="20.100000000000001" customHeight="1">
      <c r="B639" s="204"/>
      <c r="C639" s="205"/>
      <c r="D639" s="206"/>
      <c r="E639" s="206"/>
      <c r="F639" s="207"/>
      <c r="G639" s="185" t="str">
        <f t="shared" si="59"/>
        <v/>
      </c>
      <c r="H639" s="186" t="e">
        <f t="shared" si="63"/>
        <v>#N/A</v>
      </c>
      <c r="I639" s="187">
        <f t="shared" si="60"/>
        <v>0</v>
      </c>
      <c r="J639" s="187">
        <f t="shared" si="61"/>
        <v>0</v>
      </c>
      <c r="K639" s="187">
        <f t="shared" si="62"/>
        <v>0</v>
      </c>
      <c r="L639" s="187">
        <f t="shared" si="64"/>
        <v>0</v>
      </c>
      <c r="M639" s="187">
        <f t="shared" si="65"/>
        <v>0</v>
      </c>
    </row>
    <row r="640" spans="2:13" s="27" customFormat="1" ht="20.100000000000001" customHeight="1">
      <c r="B640" s="204"/>
      <c r="C640" s="205"/>
      <c r="D640" s="206"/>
      <c r="E640" s="206"/>
      <c r="F640" s="207"/>
      <c r="G640" s="185" t="str">
        <f t="shared" si="59"/>
        <v/>
      </c>
      <c r="H640" s="186" t="e">
        <f t="shared" si="63"/>
        <v>#N/A</v>
      </c>
      <c r="I640" s="187">
        <f t="shared" si="60"/>
        <v>0</v>
      </c>
      <c r="J640" s="187">
        <f t="shared" si="61"/>
        <v>0</v>
      </c>
      <c r="K640" s="187">
        <f t="shared" si="62"/>
        <v>0</v>
      </c>
      <c r="L640" s="187">
        <f t="shared" si="64"/>
        <v>0</v>
      </c>
      <c r="M640" s="187">
        <f t="shared" si="65"/>
        <v>0</v>
      </c>
    </row>
    <row r="641" spans="2:13" s="27" customFormat="1" ht="20.100000000000001" customHeight="1">
      <c r="B641" s="204"/>
      <c r="C641" s="205"/>
      <c r="D641" s="206"/>
      <c r="E641" s="206"/>
      <c r="F641" s="207"/>
      <c r="G641" s="185" t="str">
        <f t="shared" si="59"/>
        <v/>
      </c>
      <c r="H641" s="186" t="e">
        <f t="shared" si="63"/>
        <v>#N/A</v>
      </c>
      <c r="I641" s="187">
        <f t="shared" si="60"/>
        <v>0</v>
      </c>
      <c r="J641" s="187">
        <f t="shared" si="61"/>
        <v>0</v>
      </c>
      <c r="K641" s="187">
        <f t="shared" si="62"/>
        <v>0</v>
      </c>
      <c r="L641" s="187">
        <f t="shared" si="64"/>
        <v>0</v>
      </c>
      <c r="M641" s="187">
        <f t="shared" si="65"/>
        <v>0</v>
      </c>
    </row>
    <row r="642" spans="2:13" s="27" customFormat="1" ht="20.100000000000001" customHeight="1">
      <c r="B642" s="204"/>
      <c r="C642" s="205"/>
      <c r="D642" s="206"/>
      <c r="E642" s="206"/>
      <c r="F642" s="207"/>
      <c r="G642" s="185" t="str">
        <f t="shared" si="59"/>
        <v/>
      </c>
      <c r="H642" s="186" t="e">
        <f t="shared" si="63"/>
        <v>#N/A</v>
      </c>
      <c r="I642" s="187">
        <f t="shared" si="60"/>
        <v>0</v>
      </c>
      <c r="J642" s="187">
        <f t="shared" si="61"/>
        <v>0</v>
      </c>
      <c r="K642" s="187">
        <f t="shared" si="62"/>
        <v>0</v>
      </c>
      <c r="L642" s="187">
        <f t="shared" si="64"/>
        <v>0</v>
      </c>
      <c r="M642" s="187">
        <f t="shared" si="65"/>
        <v>0</v>
      </c>
    </row>
    <row r="643" spans="2:13" s="27" customFormat="1" ht="20.100000000000001" customHeight="1">
      <c r="B643" s="204"/>
      <c r="C643" s="205"/>
      <c r="D643" s="206"/>
      <c r="E643" s="206"/>
      <c r="F643" s="207"/>
      <c r="G643" s="185" t="str">
        <f t="shared" si="59"/>
        <v/>
      </c>
      <c r="H643" s="186" t="e">
        <f t="shared" si="63"/>
        <v>#N/A</v>
      </c>
      <c r="I643" s="187">
        <f t="shared" si="60"/>
        <v>0</v>
      </c>
      <c r="J643" s="187">
        <f t="shared" si="61"/>
        <v>0</v>
      </c>
      <c r="K643" s="187">
        <f t="shared" si="62"/>
        <v>0</v>
      </c>
      <c r="L643" s="187">
        <f t="shared" si="64"/>
        <v>0</v>
      </c>
      <c r="M643" s="187">
        <f t="shared" si="65"/>
        <v>0</v>
      </c>
    </row>
    <row r="644" spans="2:13" s="27" customFormat="1" ht="20.100000000000001" customHeight="1">
      <c r="B644" s="204"/>
      <c r="C644" s="205"/>
      <c r="D644" s="206"/>
      <c r="E644" s="206"/>
      <c r="F644" s="207"/>
      <c r="G644" s="185" t="str">
        <f t="shared" si="59"/>
        <v/>
      </c>
      <c r="H644" s="186" t="e">
        <f t="shared" si="63"/>
        <v>#N/A</v>
      </c>
      <c r="I644" s="187">
        <f t="shared" si="60"/>
        <v>0</v>
      </c>
      <c r="J644" s="187">
        <f t="shared" si="61"/>
        <v>0</v>
      </c>
      <c r="K644" s="187">
        <f t="shared" si="62"/>
        <v>0</v>
      </c>
      <c r="L644" s="187">
        <f t="shared" si="64"/>
        <v>0</v>
      </c>
      <c r="M644" s="187">
        <f t="shared" si="65"/>
        <v>0</v>
      </c>
    </row>
    <row r="645" spans="2:13" s="27" customFormat="1" ht="20.100000000000001" customHeight="1">
      <c r="B645" s="204"/>
      <c r="C645" s="205"/>
      <c r="D645" s="206"/>
      <c r="E645" s="206"/>
      <c r="F645" s="207"/>
      <c r="G645" s="185" t="str">
        <f t="shared" si="59"/>
        <v/>
      </c>
      <c r="H645" s="186" t="e">
        <f t="shared" si="63"/>
        <v>#N/A</v>
      </c>
      <c r="I645" s="187">
        <f t="shared" si="60"/>
        <v>0</v>
      </c>
      <c r="J645" s="187">
        <f t="shared" si="61"/>
        <v>0</v>
      </c>
      <c r="K645" s="187">
        <f t="shared" si="62"/>
        <v>0</v>
      </c>
      <c r="L645" s="187">
        <f t="shared" si="64"/>
        <v>0</v>
      </c>
      <c r="M645" s="187">
        <f t="shared" si="65"/>
        <v>0</v>
      </c>
    </row>
    <row r="646" spans="2:13" s="27" customFormat="1" ht="20.100000000000001" customHeight="1">
      <c r="B646" s="204"/>
      <c r="C646" s="205"/>
      <c r="D646" s="206"/>
      <c r="E646" s="206"/>
      <c r="F646" s="207"/>
      <c r="G646" s="185" t="str">
        <f t="shared" si="59"/>
        <v/>
      </c>
      <c r="H646" s="186" t="e">
        <f t="shared" si="63"/>
        <v>#N/A</v>
      </c>
      <c r="I646" s="187">
        <f t="shared" si="60"/>
        <v>0</v>
      </c>
      <c r="J646" s="187">
        <f t="shared" si="61"/>
        <v>0</v>
      </c>
      <c r="K646" s="187">
        <f t="shared" si="62"/>
        <v>0</v>
      </c>
      <c r="L646" s="187">
        <f t="shared" si="64"/>
        <v>0</v>
      </c>
      <c r="M646" s="187">
        <f t="shared" si="65"/>
        <v>0</v>
      </c>
    </row>
    <row r="647" spans="2:13" s="27" customFormat="1" ht="20.100000000000001" customHeight="1">
      <c r="B647" s="204"/>
      <c r="C647" s="205"/>
      <c r="D647" s="206"/>
      <c r="E647" s="206"/>
      <c r="F647" s="207"/>
      <c r="G647" s="185" t="str">
        <f t="shared" si="59"/>
        <v/>
      </c>
      <c r="H647" s="186" t="e">
        <f t="shared" si="63"/>
        <v>#N/A</v>
      </c>
      <c r="I647" s="187">
        <f t="shared" si="60"/>
        <v>0</v>
      </c>
      <c r="J647" s="187">
        <f t="shared" si="61"/>
        <v>0</v>
      </c>
      <c r="K647" s="187">
        <f t="shared" si="62"/>
        <v>0</v>
      </c>
      <c r="L647" s="187">
        <f t="shared" si="64"/>
        <v>0</v>
      </c>
      <c r="M647" s="187">
        <f t="shared" si="65"/>
        <v>0</v>
      </c>
    </row>
    <row r="648" spans="2:13" s="27" customFormat="1" ht="20.100000000000001" customHeight="1">
      <c r="B648" s="204"/>
      <c r="C648" s="205"/>
      <c r="D648" s="206"/>
      <c r="E648" s="206"/>
      <c r="F648" s="207"/>
      <c r="G648" s="185" t="str">
        <f t="shared" si="59"/>
        <v/>
      </c>
      <c r="H648" s="186" t="e">
        <f t="shared" si="63"/>
        <v>#N/A</v>
      </c>
      <c r="I648" s="187">
        <f t="shared" si="60"/>
        <v>0</v>
      </c>
      <c r="J648" s="187">
        <f t="shared" si="61"/>
        <v>0</v>
      </c>
      <c r="K648" s="187">
        <f t="shared" si="62"/>
        <v>0</v>
      </c>
      <c r="L648" s="187">
        <f t="shared" si="64"/>
        <v>0</v>
      </c>
      <c r="M648" s="187">
        <f t="shared" si="65"/>
        <v>0</v>
      </c>
    </row>
    <row r="649" spans="2:13" s="27" customFormat="1" ht="20.100000000000001" customHeight="1">
      <c r="B649" s="204"/>
      <c r="C649" s="205"/>
      <c r="D649" s="206"/>
      <c r="E649" s="206"/>
      <c r="F649" s="207"/>
      <c r="G649" s="185" t="str">
        <f t="shared" si="59"/>
        <v/>
      </c>
      <c r="H649" s="186" t="e">
        <f t="shared" si="63"/>
        <v>#N/A</v>
      </c>
      <c r="I649" s="187">
        <f t="shared" si="60"/>
        <v>0</v>
      </c>
      <c r="J649" s="187">
        <f t="shared" si="61"/>
        <v>0</v>
      </c>
      <c r="K649" s="187">
        <f t="shared" si="62"/>
        <v>0</v>
      </c>
      <c r="L649" s="187">
        <f t="shared" si="64"/>
        <v>0</v>
      </c>
      <c r="M649" s="187">
        <f t="shared" si="65"/>
        <v>0</v>
      </c>
    </row>
    <row r="650" spans="2:13" s="27" customFormat="1" ht="20.100000000000001" customHeight="1" thickBot="1">
      <c r="B650" s="208"/>
      <c r="C650" s="209"/>
      <c r="D650" s="210"/>
      <c r="E650" s="210"/>
      <c r="F650" s="211"/>
      <c r="G650" s="185" t="str">
        <f t="shared" si="59"/>
        <v/>
      </c>
      <c r="H650" s="186" t="e">
        <f t="shared" si="63"/>
        <v>#N/A</v>
      </c>
      <c r="I650" s="187">
        <f t="shared" si="60"/>
        <v>0</v>
      </c>
      <c r="J650" s="187">
        <f t="shared" si="61"/>
        <v>0</v>
      </c>
      <c r="K650" s="187">
        <f t="shared" si="62"/>
        <v>0</v>
      </c>
      <c r="L650" s="187">
        <f t="shared" si="64"/>
        <v>0</v>
      </c>
      <c r="M650" s="187">
        <f t="shared" si="65"/>
        <v>0</v>
      </c>
    </row>
  </sheetData>
  <sheetProtection password="E6B1" sheet="1" objects="1" scenarios="1"/>
  <mergeCells count="32">
    <mergeCell ref="E21:I21"/>
    <mergeCell ref="F291:I291"/>
    <mergeCell ref="E292:E293"/>
    <mergeCell ref="F292:I293"/>
    <mergeCell ref="F362:I362"/>
    <mergeCell ref="E363:E364"/>
    <mergeCell ref="F363:I364"/>
    <mergeCell ref="F581:I581"/>
    <mergeCell ref="E582:E583"/>
    <mergeCell ref="F582:I583"/>
    <mergeCell ref="F435:I435"/>
    <mergeCell ref="E436:E437"/>
    <mergeCell ref="F436:I437"/>
    <mergeCell ref="F508:I508"/>
    <mergeCell ref="E509:E510"/>
    <mergeCell ref="F509:I510"/>
    <mergeCell ref="K3:N3"/>
    <mergeCell ref="F220:I220"/>
    <mergeCell ref="E221:E222"/>
    <mergeCell ref="F221:I222"/>
    <mergeCell ref="B34:B35"/>
    <mergeCell ref="C34:C35"/>
    <mergeCell ref="D34:D35"/>
    <mergeCell ref="E34:G34"/>
    <mergeCell ref="J21:N21"/>
    <mergeCell ref="F149:I149"/>
    <mergeCell ref="E150:E151"/>
    <mergeCell ref="F150:I151"/>
    <mergeCell ref="B30:D30"/>
    <mergeCell ref="B21:B22"/>
    <mergeCell ref="C21:C22"/>
    <mergeCell ref="D21:D22"/>
  </mergeCells>
  <pageMargins left="0.70866141732283472" right="0.70866141732283472" top="0.74803149606299213" bottom="0.74803149606299213" header="0.31496062992125984" footer="0.31496062992125984"/>
  <pageSetup paperSize="9" scale="10" orientation="portrait" r:id="rId1"/>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pageSetUpPr fitToPage="1"/>
  </sheetPr>
  <dimension ref="A1:N302"/>
  <sheetViews>
    <sheetView showGridLines="0" showRowColHeaders="0" zoomScaleNormal="100" zoomScaleSheetLayoutView="85" workbookViewId="0">
      <selection activeCell="B3" sqref="B3"/>
    </sheetView>
  </sheetViews>
  <sheetFormatPr defaultColWidth="0" defaultRowHeight="12.75"/>
  <cols>
    <col min="1" max="1" width="5.7109375" style="18" customWidth="1"/>
    <col min="2" max="2" width="38.28515625" style="18" customWidth="1"/>
    <col min="3" max="4" width="14.85546875" style="18" customWidth="1"/>
    <col min="5" max="5" width="14.85546875" style="19" customWidth="1"/>
    <col min="6" max="9" width="14.85546875" style="18" customWidth="1"/>
    <col min="10" max="10" width="40.5703125" style="18" customWidth="1"/>
    <col min="11" max="13" width="0" style="18" hidden="1"/>
    <col min="14" max="16383" width="10.7109375" style="18" hidden="1"/>
    <col min="16384" max="16384" width="10.7109375" style="18" hidden="1" customWidth="1"/>
  </cols>
  <sheetData>
    <row r="1" spans="2:13" ht="76.5" customHeight="1">
      <c r="E1" s="18"/>
    </row>
    <row r="2" spans="2:13" ht="12.75" customHeight="1">
      <c r="E2" s="18"/>
    </row>
    <row r="3" spans="2:13" s="244" customFormat="1" ht="33.75" customHeight="1">
      <c r="B3" s="248" t="s">
        <v>396</v>
      </c>
      <c r="C3" s="246"/>
      <c r="D3" s="246"/>
      <c r="E3" s="246"/>
      <c r="F3" s="246"/>
      <c r="G3" s="246"/>
      <c r="H3" s="246"/>
      <c r="I3" s="246"/>
      <c r="J3" s="246"/>
      <c r="K3" s="246"/>
      <c r="L3" s="247"/>
      <c r="M3" s="247"/>
    </row>
    <row r="4" spans="2:13" s="21" customFormat="1" ht="16.5" customHeight="1">
      <c r="B4" s="18"/>
      <c r="C4" s="18"/>
      <c r="D4" s="18"/>
      <c r="H4" s="35"/>
      <c r="I4" s="35"/>
      <c r="J4" s="35"/>
    </row>
    <row r="5" spans="2:13" s="21" customFormat="1" ht="15.75">
      <c r="B5" s="20" t="s">
        <v>257</v>
      </c>
      <c r="C5" s="20"/>
      <c r="D5" s="20"/>
      <c r="E5" s="20"/>
      <c r="F5" s="20"/>
      <c r="G5" s="20"/>
      <c r="H5" s="20"/>
      <c r="I5" s="20"/>
      <c r="J5" s="20"/>
    </row>
    <row r="6" spans="2:13" s="33" customFormat="1">
      <c r="B6" s="18"/>
      <c r="C6" s="18"/>
      <c r="D6" s="18"/>
      <c r="E6" s="18"/>
      <c r="F6" s="18"/>
      <c r="G6" s="18"/>
      <c r="H6" s="18"/>
      <c r="I6" s="18"/>
      <c r="J6" s="18"/>
    </row>
    <row r="7" spans="2:13">
      <c r="B7" s="56" t="s">
        <v>293</v>
      </c>
      <c r="E7" s="18"/>
    </row>
    <row r="9" spans="2:13" s="21" customFormat="1" ht="15.75">
      <c r="B9" s="20" t="s">
        <v>336</v>
      </c>
      <c r="C9" s="20"/>
      <c r="D9" s="20"/>
      <c r="E9" s="20"/>
      <c r="F9" s="20"/>
      <c r="G9" s="20"/>
      <c r="H9" s="20"/>
      <c r="I9" s="20"/>
      <c r="J9" s="20"/>
    </row>
    <row r="11" spans="2:13">
      <c r="E11" s="18"/>
    </row>
    <row r="12" spans="2:13" ht="12.75" customHeight="1">
      <c r="C12" s="321" t="s">
        <v>270</v>
      </c>
      <c r="D12" s="322"/>
      <c r="E12" s="322"/>
      <c r="F12" s="322"/>
      <c r="G12" s="322"/>
      <c r="H12" s="323"/>
    </row>
    <row r="13" spans="2:13" ht="12.75" customHeight="1">
      <c r="B13" s="316" t="s">
        <v>331</v>
      </c>
      <c r="C13" s="316" t="s">
        <v>186</v>
      </c>
      <c r="D13" s="321" t="s">
        <v>291</v>
      </c>
      <c r="E13" s="322"/>
      <c r="F13" s="322"/>
      <c r="G13" s="322"/>
      <c r="H13" s="323"/>
    </row>
    <row r="14" spans="2:13">
      <c r="B14" s="317"/>
      <c r="C14" s="317"/>
      <c r="D14" s="155" t="s">
        <v>183</v>
      </c>
      <c r="E14" s="155" t="s">
        <v>184</v>
      </c>
      <c r="F14" s="155" t="s">
        <v>185</v>
      </c>
      <c r="G14" s="155" t="s">
        <v>287</v>
      </c>
      <c r="H14" s="155" t="s">
        <v>288</v>
      </c>
    </row>
    <row r="15" spans="2:13">
      <c r="B15" s="166" t="str">
        <f>'15D Historical Baseline'!C23</f>
        <v>Electricity</v>
      </c>
      <c r="C15" s="168">
        <f ca="1">SUMIF('15D Building Details'!$B$24:$D$31,$B15,'15D Building Details'!$D$24:$D$30)</f>
        <v>0</v>
      </c>
      <c r="D15" s="168">
        <f>SUMIF('15D Historical Baseline'!$C$23:$C$29,$B15,'15D Historical Baseline'!E$23:E$29)</f>
        <v>0</v>
      </c>
      <c r="E15" s="168">
        <f>SUMIF('15D Historical Baseline'!$C$23:$C$29,$B15,'15D Historical Baseline'!F$23:F$29)</f>
        <v>0</v>
      </c>
      <c r="F15" s="168">
        <f>SUMIF('15D Historical Baseline'!$C$23:$C$29,$B15,'15D Historical Baseline'!G$23:G$29)</f>
        <v>0</v>
      </c>
      <c r="G15" s="168">
        <f>SUMIF('15D Historical Baseline'!$C$23:$C$29,$B15,'15D Historical Baseline'!H$23:H$29)</f>
        <v>0</v>
      </c>
      <c r="H15" s="168">
        <f>SUMIF('15D Historical Baseline'!$C$23:$C$29,$B15,'15D Historical Baseline'!I$23:I$29)</f>
        <v>0</v>
      </c>
    </row>
    <row r="16" spans="2:13">
      <c r="B16" s="166" t="str">
        <f>'15D Historical Baseline'!C24</f>
        <v>GreenPower</v>
      </c>
      <c r="C16" s="168">
        <f ca="1">SUMIF('15D Building Details'!$B$24:$D$31,$B16,'15D Building Details'!$D$24:$D$30)</f>
        <v>0</v>
      </c>
      <c r="D16" s="168">
        <f>SUMIF('15D Historical Baseline'!$C$23:$C$29,$B16,'15D Historical Baseline'!E$23:E$29)</f>
        <v>0</v>
      </c>
      <c r="E16" s="168">
        <f>SUMIF('15D Historical Baseline'!$C$23:$C$29,$B16,'15D Historical Baseline'!F$23:F$29)</f>
        <v>0</v>
      </c>
      <c r="F16" s="168">
        <f>SUMIF('15D Historical Baseline'!$C$23:$C$29,$B16,'15D Historical Baseline'!G$23:G$29)</f>
        <v>0</v>
      </c>
      <c r="G16" s="168">
        <f>SUMIF('15D Historical Baseline'!$C$23:$C$29,$B16,'15D Historical Baseline'!H$23:H$29)</f>
        <v>0</v>
      </c>
      <c r="H16" s="168">
        <f>SUMIF('15D Historical Baseline'!$C$23:$C$29,$B16,'15D Historical Baseline'!I$23:I$29)</f>
        <v>0</v>
      </c>
    </row>
    <row r="17" spans="2:8">
      <c r="B17" s="166" t="str">
        <f>'15D Historical Baseline'!C25</f>
        <v>Natural gas distributed in a pipeline</v>
      </c>
      <c r="C17" s="168">
        <f ca="1">SUMIF('15D Building Details'!$B$24:$D$31,$B17,'15D Building Details'!$D$24:$D$30)</f>
        <v>0</v>
      </c>
      <c r="D17" s="168">
        <f>SUMIF('15D Historical Baseline'!$C$23:$C$29,$B17,'15D Historical Baseline'!E$23:E$29)</f>
        <v>0</v>
      </c>
      <c r="E17" s="168">
        <f>SUMIF('15D Historical Baseline'!$C$23:$C$29,$B17,'15D Historical Baseline'!F$23:F$29)</f>
        <v>0</v>
      </c>
      <c r="F17" s="168">
        <f>SUMIF('15D Historical Baseline'!$C$23:$C$29,$B17,'15D Historical Baseline'!G$23:G$29)</f>
        <v>0</v>
      </c>
      <c r="G17" s="168">
        <f>SUMIF('15D Historical Baseline'!$C$23:$C$29,$B17,'15D Historical Baseline'!H$23:H$29)</f>
        <v>0</v>
      </c>
      <c r="H17" s="168">
        <f>SUMIF('15D Historical Baseline'!$C$23:$C$29,$B17,'15D Historical Baseline'!I$23:I$29)</f>
        <v>0</v>
      </c>
    </row>
    <row r="18" spans="2:8">
      <c r="B18" s="166" t="str">
        <f>'15D Historical Baseline'!C26</f>
        <v>LPG</v>
      </c>
      <c r="C18" s="168">
        <f ca="1">SUMIF('15D Building Details'!$B$24:$D$31,$B18,'15D Building Details'!$D$24:$D$30)</f>
        <v>0</v>
      </c>
      <c r="D18" s="168">
        <f>SUMIF('15D Historical Baseline'!$C$23:$C$29,$B18,'15D Historical Baseline'!E$23:E$29)</f>
        <v>0</v>
      </c>
      <c r="E18" s="168">
        <f>SUMIF('15D Historical Baseline'!$C$23:$C$29,$B18,'15D Historical Baseline'!F$23:F$29)</f>
        <v>0</v>
      </c>
      <c r="F18" s="168">
        <f>SUMIF('15D Historical Baseline'!$C$23:$C$29,$B18,'15D Historical Baseline'!G$23:G$29)</f>
        <v>0</v>
      </c>
      <c r="G18" s="168">
        <f>SUMIF('15D Historical Baseline'!$C$23:$C$29,$B18,'15D Historical Baseline'!H$23:H$29)</f>
        <v>0</v>
      </c>
      <c r="H18" s="168">
        <f>SUMIF('15D Historical Baseline'!$C$23:$C$29,$B18,'15D Historical Baseline'!I$23:I$29)</f>
        <v>0</v>
      </c>
    </row>
    <row r="19" spans="2:8">
      <c r="B19" s="166" t="str">
        <f>'15D Historical Baseline'!C27</f>
        <v>Diesel Oil</v>
      </c>
      <c r="C19" s="168">
        <f ca="1">SUMIF('15D Building Details'!$B$24:$D$31,$B19,'15D Building Details'!$D$24:$D$30)</f>
        <v>0</v>
      </c>
      <c r="D19" s="168">
        <f>SUMIF('15D Historical Baseline'!$C$23:$C$29,$B19,'15D Historical Baseline'!E$23:E$29)</f>
        <v>0</v>
      </c>
      <c r="E19" s="168">
        <f>SUMIF('15D Historical Baseline'!$C$23:$C$29,$B19,'15D Historical Baseline'!F$23:F$29)</f>
        <v>0</v>
      </c>
      <c r="F19" s="168">
        <f>SUMIF('15D Historical Baseline'!$C$23:$C$29,$B19,'15D Historical Baseline'!G$23:G$29)</f>
        <v>0</v>
      </c>
      <c r="G19" s="168">
        <f>SUMIF('15D Historical Baseline'!$C$23:$C$29,$B19,'15D Historical Baseline'!H$23:H$29)</f>
        <v>0</v>
      </c>
      <c r="H19" s="168">
        <f>SUMIF('15D Historical Baseline'!$C$23:$C$29,$B19,'15D Historical Baseline'!I$23:I$29)</f>
        <v>0</v>
      </c>
    </row>
    <row r="20" spans="2:8">
      <c r="B20" s="166" t="str">
        <f>'15D Historical Baseline'!C28</f>
        <v>Black Coal</v>
      </c>
      <c r="C20" s="168">
        <f ca="1">SUMIF('15D Building Details'!$B$24:$D$31,$B20,'15D Building Details'!$D$24:$D$30)</f>
        <v>0</v>
      </c>
      <c r="D20" s="168">
        <f>SUMIF('15D Historical Baseline'!$C$23:$C$29,$B20,'15D Historical Baseline'!E$23:E$29)</f>
        <v>0</v>
      </c>
      <c r="E20" s="168">
        <f>SUMIF('15D Historical Baseline'!$C$23:$C$29,$B20,'15D Historical Baseline'!F$23:F$29)</f>
        <v>0</v>
      </c>
      <c r="F20" s="168">
        <f>SUMIF('15D Historical Baseline'!$C$23:$C$29,$B20,'15D Historical Baseline'!G$23:G$29)</f>
        <v>0</v>
      </c>
      <c r="G20" s="168">
        <f>SUMIF('15D Historical Baseline'!$C$23:$C$29,$B20,'15D Historical Baseline'!H$23:H$29)</f>
        <v>0</v>
      </c>
      <c r="H20" s="168">
        <f>SUMIF('15D Historical Baseline'!$C$23:$C$29,$B20,'15D Historical Baseline'!I$23:I$29)</f>
        <v>0</v>
      </c>
    </row>
    <row r="21" spans="2:8">
      <c r="B21" s="166" t="str">
        <f>'15D Historical Baseline'!C29</f>
        <v>Other</v>
      </c>
      <c r="C21" s="168">
        <f ca="1">SUMIF('15D Building Details'!$B$24:$D$31,$B21,'15D Building Details'!$D$24:$D$30)</f>
        <v>0</v>
      </c>
      <c r="D21" s="168">
        <f>SUMIF('15D Historical Baseline'!$C$23:$C$29,$B21,'15D Historical Baseline'!E$23:E$29)</f>
        <v>0</v>
      </c>
      <c r="E21" s="168">
        <f>SUMIF('15D Historical Baseline'!$C$23:$C$29,$B21,'15D Historical Baseline'!F$23:F$29)</f>
        <v>0</v>
      </c>
      <c r="F21" s="168">
        <f>SUMIF('15D Historical Baseline'!$C$23:$C$29,$B21,'15D Historical Baseline'!G$23:G$29)</f>
        <v>0</v>
      </c>
      <c r="G21" s="168">
        <f>SUMIF('15D Historical Baseline'!$C$23:$C$29,$B21,'15D Historical Baseline'!H$23:H$29)</f>
        <v>0</v>
      </c>
      <c r="H21" s="168">
        <f>SUMIF('15D Historical Baseline'!$C$23:$C$29,$B21,'15D Historical Baseline'!I$23:I$29)</f>
        <v>0</v>
      </c>
    </row>
    <row r="22" spans="2:8">
      <c r="B22" s="166"/>
      <c r="C22" s="168">
        <f ca="1">SUMIF('15D Building Details'!$B$24:$D$31,$B22,'15D Building Details'!$D$24:$D$30)</f>
        <v>0</v>
      </c>
      <c r="D22" s="168">
        <f>SUMIF('15D Historical Baseline'!$C$23:$C$29,$B22,'15D Historical Baseline'!E$23:E$29)</f>
        <v>0</v>
      </c>
      <c r="E22" s="168">
        <f>SUMIF('15D Historical Baseline'!$C$23:$C$29,$B22,'15D Historical Baseline'!F$23:F$29)</f>
        <v>0</v>
      </c>
      <c r="F22" s="168">
        <f>SUMIF('15D Historical Baseline'!$C$23:$C$29,$B22,'15D Historical Baseline'!G$23:G$29)</f>
        <v>0</v>
      </c>
      <c r="G22" s="168">
        <f>SUMIF('15D Historical Baseline'!$C$23:$C$29,$B22,'15D Historical Baseline'!H$23:H$29)</f>
        <v>0</v>
      </c>
      <c r="H22" s="168">
        <f>SUMIF('15D Historical Baseline'!$C$23:$C$29,$B22,'15D Historical Baseline'!I$23:I$29)</f>
        <v>0</v>
      </c>
    </row>
    <row r="23" spans="2:8">
      <c r="B23" s="155" t="s">
        <v>66</v>
      </c>
      <c r="C23" s="170">
        <f ca="1">SUM(C15:C22)</f>
        <v>0</v>
      </c>
      <c r="D23" s="170">
        <f t="shared" ref="D23:H23" si="0">SUM(D15:D22)</f>
        <v>0</v>
      </c>
      <c r="E23" s="170">
        <f t="shared" si="0"/>
        <v>0</v>
      </c>
      <c r="F23" s="170">
        <f t="shared" si="0"/>
        <v>0</v>
      </c>
      <c r="G23" s="170">
        <f t="shared" si="0"/>
        <v>0</v>
      </c>
      <c r="H23" s="170">
        <f t="shared" si="0"/>
        <v>0</v>
      </c>
    </row>
    <row r="24" spans="2:8">
      <c r="B24" s="155" t="s">
        <v>330</v>
      </c>
      <c r="C24" s="170" t="e">
        <f ca="1">C23*1000/C32</f>
        <v>#DIV/0!</v>
      </c>
      <c r="D24" s="170" t="e">
        <f t="shared" ref="D24:H24" si="1">D23*1000/D32</f>
        <v>#DIV/0!</v>
      </c>
      <c r="E24" s="170" t="e">
        <f t="shared" si="1"/>
        <v>#DIV/0!</v>
      </c>
      <c r="F24" s="170" t="e">
        <f t="shared" si="1"/>
        <v>#DIV/0!</v>
      </c>
      <c r="G24" s="170" t="e">
        <f t="shared" si="1"/>
        <v>#DIV/0!</v>
      </c>
      <c r="H24" s="170" t="e">
        <f t="shared" si="1"/>
        <v>#DIV/0!</v>
      </c>
    </row>
    <row r="25" spans="2:8">
      <c r="B25" s="155" t="s">
        <v>303</v>
      </c>
      <c r="C25" s="181" t="e">
        <f ca="1">C16/C23</f>
        <v>#DIV/0!</v>
      </c>
      <c r="D25" s="181" t="e">
        <f t="shared" ref="D25:H25" si="2">D16/D23</f>
        <v>#DIV/0!</v>
      </c>
      <c r="E25" s="181" t="e">
        <f t="shared" si="2"/>
        <v>#DIV/0!</v>
      </c>
      <c r="F25" s="181" t="e">
        <f t="shared" si="2"/>
        <v>#DIV/0!</v>
      </c>
      <c r="G25" s="181" t="e">
        <f t="shared" si="2"/>
        <v>#DIV/0!</v>
      </c>
      <c r="H25" s="181" t="e">
        <f t="shared" si="2"/>
        <v>#DIV/0!</v>
      </c>
    </row>
    <row r="26" spans="2:8">
      <c r="E26" s="18"/>
    </row>
    <row r="27" spans="2:8" ht="12.75" customHeight="1">
      <c r="C27" s="321" t="s">
        <v>273</v>
      </c>
      <c r="D27" s="322"/>
      <c r="E27" s="322"/>
      <c r="F27" s="322"/>
      <c r="G27" s="322"/>
      <c r="H27" s="323"/>
    </row>
    <row r="28" spans="2:8" ht="12.75" customHeight="1">
      <c r="B28" s="316" t="s">
        <v>272</v>
      </c>
      <c r="C28" s="316" t="s">
        <v>186</v>
      </c>
      <c r="D28" s="321" t="s">
        <v>291</v>
      </c>
      <c r="E28" s="322"/>
      <c r="F28" s="322"/>
      <c r="G28" s="322"/>
      <c r="H28" s="323"/>
    </row>
    <row r="29" spans="2:8">
      <c r="B29" s="317"/>
      <c r="C29" s="317"/>
      <c r="D29" s="155" t="s">
        <v>183</v>
      </c>
      <c r="E29" s="155" t="s">
        <v>184</v>
      </c>
      <c r="F29" s="155" t="s">
        <v>185</v>
      </c>
      <c r="G29" s="155" t="s">
        <v>287</v>
      </c>
      <c r="H29" s="155" t="s">
        <v>288</v>
      </c>
    </row>
    <row r="30" spans="2:8">
      <c r="B30" s="166" t="str">
        <f>'15D Building Details'!B38</f>
        <v>Cooling degree days</v>
      </c>
      <c r="C30" s="168" t="str">
        <f>'15D Building Details'!C38</f>
        <v/>
      </c>
      <c r="D30" s="168" t="str">
        <f>'15D Historical Baseline'!C36</f>
        <v/>
      </c>
      <c r="E30" s="168" t="str">
        <f>'15D Historical Baseline'!D36</f>
        <v/>
      </c>
      <c r="F30" s="168" t="str">
        <f>'15D Historical Baseline'!E36</f>
        <v/>
      </c>
      <c r="G30" s="168" t="str">
        <f>'15D Historical Baseline'!F36</f>
        <v/>
      </c>
      <c r="H30" s="168" t="str">
        <f>'15D Historical Baseline'!G36</f>
        <v/>
      </c>
    </row>
    <row r="31" spans="2:8">
      <c r="B31" s="166" t="str">
        <f>'15D Building Details'!B39</f>
        <v>Heating degree days</v>
      </c>
      <c r="C31" s="168" t="str">
        <f>'15D Building Details'!C39</f>
        <v/>
      </c>
      <c r="D31" s="168" t="str">
        <f>'15D Historical Baseline'!C37</f>
        <v/>
      </c>
      <c r="E31" s="168" t="str">
        <f>'15D Historical Baseline'!D37</f>
        <v/>
      </c>
      <c r="F31" s="168" t="str">
        <f>'15D Historical Baseline'!E37</f>
        <v/>
      </c>
      <c r="G31" s="168" t="str">
        <f>'15D Historical Baseline'!F37</f>
        <v/>
      </c>
      <c r="H31" s="168" t="str">
        <f>'15D Historical Baseline'!G37</f>
        <v/>
      </c>
    </row>
    <row r="32" spans="2:8">
      <c r="B32" s="166" t="str">
        <f>'15D Building Details'!B40</f>
        <v>Adjusted Area</v>
      </c>
      <c r="C32" s="168">
        <f>'15D Building Details'!C40</f>
        <v>0</v>
      </c>
      <c r="D32" s="168">
        <f>'15D Historical Baseline'!C38</f>
        <v>0</v>
      </c>
      <c r="E32" s="168">
        <f>'15D Historical Baseline'!D38</f>
        <v>0</v>
      </c>
      <c r="F32" s="168">
        <f>'15D Historical Baseline'!E38</f>
        <v>0</v>
      </c>
      <c r="G32" s="168">
        <f>'15D Historical Baseline'!F38</f>
        <v>0</v>
      </c>
      <c r="H32" s="168">
        <f>'15D Historical Baseline'!G38</f>
        <v>0</v>
      </c>
    </row>
    <row r="33" spans="2:8">
      <c r="B33" s="166" t="str">
        <f>'15D Building Details'!B41</f>
        <v>Adjusted Hours</v>
      </c>
      <c r="C33" s="168" t="e">
        <f>'15D Building Details'!C41</f>
        <v>#DIV/0!</v>
      </c>
      <c r="D33" s="168" t="e">
        <f>'15D Historical Baseline'!C39</f>
        <v>#DIV/0!</v>
      </c>
      <c r="E33" s="168" t="e">
        <f>'15D Historical Baseline'!D39</f>
        <v>#DIV/0!</v>
      </c>
      <c r="F33" s="168" t="e">
        <f>'15D Historical Baseline'!E39</f>
        <v>#DIV/0!</v>
      </c>
      <c r="G33" s="168" t="e">
        <f>'15D Historical Baseline'!F39</f>
        <v>#DIV/0!</v>
      </c>
      <c r="H33" s="168" t="e">
        <f>'15D Historical Baseline'!G39</f>
        <v>#DIV/0!</v>
      </c>
    </row>
    <row r="34" spans="2:8">
      <c r="B34" s="166" t="str">
        <f>'15D Building Details'!B42</f>
        <v>Adjusted Operational Variable 1</v>
      </c>
      <c r="C34" s="168">
        <f>'15D Building Details'!C42</f>
        <v>1</v>
      </c>
      <c r="D34" s="168" t="e">
        <f>'15D Historical Baseline'!C40</f>
        <v>#DIV/0!</v>
      </c>
      <c r="E34" s="168" t="e">
        <f>'15D Historical Baseline'!D40</f>
        <v>#DIV/0!</v>
      </c>
      <c r="F34" s="168" t="e">
        <f>'15D Historical Baseline'!E40</f>
        <v>#DIV/0!</v>
      </c>
      <c r="G34" s="168" t="e">
        <f>'15D Historical Baseline'!F40</f>
        <v>#DIV/0!</v>
      </c>
      <c r="H34" s="168" t="e">
        <f>'15D Historical Baseline'!G40</f>
        <v>#DIV/0!</v>
      </c>
    </row>
    <row r="35" spans="2:8">
      <c r="B35" s="166" t="str">
        <f>'15D Building Details'!B43</f>
        <v>Adjusted Operational Variable 2</v>
      </c>
      <c r="C35" s="169">
        <f>'15D Building Details'!C43</f>
        <v>1</v>
      </c>
      <c r="D35" s="168" t="e">
        <f>'15D Historical Baseline'!C41</f>
        <v>#DIV/0!</v>
      </c>
      <c r="E35" s="168" t="e">
        <f>'15D Historical Baseline'!D41</f>
        <v>#DIV/0!</v>
      </c>
      <c r="F35" s="168" t="e">
        <f>'15D Historical Baseline'!E41</f>
        <v>#DIV/0!</v>
      </c>
      <c r="G35" s="168" t="e">
        <f>'15D Historical Baseline'!F41</f>
        <v>#DIV/0!</v>
      </c>
      <c r="H35" s="168" t="e">
        <f>'15D Historical Baseline'!G41</f>
        <v>#DIV/0!</v>
      </c>
    </row>
    <row r="36" spans="2:8">
      <c r="B36" s="166" t="str">
        <f>'15D Building Details'!B44</f>
        <v>Adjusted Operational Variable 3</v>
      </c>
      <c r="C36" s="168">
        <f>'15D Building Details'!C44</f>
        <v>1</v>
      </c>
      <c r="D36" s="168" t="e">
        <f>'15D Historical Baseline'!C42</f>
        <v>#DIV/0!</v>
      </c>
      <c r="E36" s="168" t="e">
        <f>'15D Historical Baseline'!D42</f>
        <v>#DIV/0!</v>
      </c>
      <c r="F36" s="168" t="e">
        <f>'15D Historical Baseline'!E42</f>
        <v>#DIV/0!</v>
      </c>
      <c r="G36" s="168" t="e">
        <f>'15D Historical Baseline'!F42</f>
        <v>#DIV/0!</v>
      </c>
      <c r="H36" s="168" t="e">
        <f>'15D Historical Baseline'!G42</f>
        <v>#DIV/0!</v>
      </c>
    </row>
    <row r="38" spans="2:8" ht="12.75" customHeight="1">
      <c r="C38" s="321" t="s">
        <v>247</v>
      </c>
      <c r="D38" s="322"/>
      <c r="E38" s="322"/>
      <c r="F38" s="322"/>
      <c r="G38" s="322"/>
      <c r="H38" s="323"/>
    </row>
    <row r="39" spans="2:8" ht="12.75" customHeight="1">
      <c r="B39" s="316" t="s">
        <v>272</v>
      </c>
      <c r="C39" s="316" t="s">
        <v>186</v>
      </c>
      <c r="D39" s="321" t="s">
        <v>291</v>
      </c>
      <c r="E39" s="322"/>
      <c r="F39" s="322"/>
      <c r="G39" s="322"/>
      <c r="H39" s="323"/>
    </row>
    <row r="40" spans="2:8">
      <c r="B40" s="317"/>
      <c r="C40" s="317"/>
      <c r="D40" s="155" t="s">
        <v>183</v>
      </c>
      <c r="E40" s="155" t="s">
        <v>184</v>
      </c>
      <c r="F40" s="155" t="s">
        <v>185</v>
      </c>
      <c r="G40" s="155" t="s">
        <v>287</v>
      </c>
      <c r="H40" s="155" t="s">
        <v>288</v>
      </c>
    </row>
    <row r="41" spans="2:8">
      <c r="B41" s="166" t="str">
        <f>B30</f>
        <v>Cooling degree days</v>
      </c>
      <c r="C41" s="184" t="e">
        <f>$C30/C30</f>
        <v>#VALUE!</v>
      </c>
      <c r="D41" s="184" t="e">
        <f>$C30/D30</f>
        <v>#VALUE!</v>
      </c>
      <c r="E41" s="184" t="e">
        <f t="shared" ref="E41:H41" si="3">$C30/E30</f>
        <v>#VALUE!</v>
      </c>
      <c r="F41" s="184" t="e">
        <f t="shared" si="3"/>
        <v>#VALUE!</v>
      </c>
      <c r="G41" s="184" t="e">
        <f t="shared" si="3"/>
        <v>#VALUE!</v>
      </c>
      <c r="H41" s="184" t="e">
        <f t="shared" si="3"/>
        <v>#VALUE!</v>
      </c>
    </row>
    <row r="42" spans="2:8">
      <c r="B42" s="166" t="str">
        <f t="shared" ref="B42:B47" si="4">B31</f>
        <v>Heating degree days</v>
      </c>
      <c r="C42" s="184" t="e">
        <f t="shared" ref="C42:H47" si="5">$C31/C31</f>
        <v>#VALUE!</v>
      </c>
      <c r="D42" s="184" t="e">
        <f t="shared" si="5"/>
        <v>#VALUE!</v>
      </c>
      <c r="E42" s="184" t="e">
        <f t="shared" si="5"/>
        <v>#VALUE!</v>
      </c>
      <c r="F42" s="184" t="e">
        <f t="shared" si="5"/>
        <v>#VALUE!</v>
      </c>
      <c r="G42" s="184" t="e">
        <f t="shared" si="5"/>
        <v>#VALUE!</v>
      </c>
      <c r="H42" s="184" t="e">
        <f t="shared" si="5"/>
        <v>#VALUE!</v>
      </c>
    </row>
    <row r="43" spans="2:8">
      <c r="B43" s="166" t="str">
        <f t="shared" si="4"/>
        <v>Adjusted Area</v>
      </c>
      <c r="C43" s="184" t="e">
        <f t="shared" si="5"/>
        <v>#DIV/0!</v>
      </c>
      <c r="D43" s="184" t="e">
        <f t="shared" si="5"/>
        <v>#DIV/0!</v>
      </c>
      <c r="E43" s="184" t="e">
        <f t="shared" si="5"/>
        <v>#DIV/0!</v>
      </c>
      <c r="F43" s="184" t="e">
        <f t="shared" si="5"/>
        <v>#DIV/0!</v>
      </c>
      <c r="G43" s="184" t="e">
        <f t="shared" si="5"/>
        <v>#DIV/0!</v>
      </c>
      <c r="H43" s="184" t="e">
        <f t="shared" si="5"/>
        <v>#DIV/0!</v>
      </c>
    </row>
    <row r="44" spans="2:8">
      <c r="B44" s="166" t="str">
        <f t="shared" si="4"/>
        <v>Adjusted Hours</v>
      </c>
      <c r="C44" s="184" t="e">
        <f t="shared" si="5"/>
        <v>#DIV/0!</v>
      </c>
      <c r="D44" s="184" t="e">
        <f t="shared" si="5"/>
        <v>#DIV/0!</v>
      </c>
      <c r="E44" s="184" t="e">
        <f t="shared" si="5"/>
        <v>#DIV/0!</v>
      </c>
      <c r="F44" s="184" t="e">
        <f t="shared" si="5"/>
        <v>#DIV/0!</v>
      </c>
      <c r="G44" s="184" t="e">
        <f t="shared" si="5"/>
        <v>#DIV/0!</v>
      </c>
      <c r="H44" s="184" t="e">
        <f t="shared" si="5"/>
        <v>#DIV/0!</v>
      </c>
    </row>
    <row r="45" spans="2:8">
      <c r="B45" s="166" t="str">
        <f t="shared" si="4"/>
        <v>Adjusted Operational Variable 1</v>
      </c>
      <c r="C45" s="184">
        <f t="shared" si="5"/>
        <v>1</v>
      </c>
      <c r="D45" s="184" t="e">
        <f t="shared" si="5"/>
        <v>#DIV/0!</v>
      </c>
      <c r="E45" s="184" t="e">
        <f t="shared" si="5"/>
        <v>#DIV/0!</v>
      </c>
      <c r="F45" s="184" t="e">
        <f t="shared" si="5"/>
        <v>#DIV/0!</v>
      </c>
      <c r="G45" s="184" t="e">
        <f t="shared" si="5"/>
        <v>#DIV/0!</v>
      </c>
      <c r="H45" s="184" t="e">
        <f t="shared" si="5"/>
        <v>#DIV/0!</v>
      </c>
    </row>
    <row r="46" spans="2:8">
      <c r="B46" s="166" t="str">
        <f t="shared" si="4"/>
        <v>Adjusted Operational Variable 2</v>
      </c>
      <c r="C46" s="184">
        <f t="shared" si="5"/>
        <v>1</v>
      </c>
      <c r="D46" s="184" t="e">
        <f t="shared" si="5"/>
        <v>#DIV/0!</v>
      </c>
      <c r="E46" s="184" t="e">
        <f t="shared" si="5"/>
        <v>#DIV/0!</v>
      </c>
      <c r="F46" s="184" t="e">
        <f t="shared" si="5"/>
        <v>#DIV/0!</v>
      </c>
      <c r="G46" s="184" t="e">
        <f t="shared" si="5"/>
        <v>#DIV/0!</v>
      </c>
      <c r="H46" s="184" t="e">
        <f t="shared" si="5"/>
        <v>#DIV/0!</v>
      </c>
    </row>
    <row r="47" spans="2:8">
      <c r="B47" s="166" t="str">
        <f t="shared" si="4"/>
        <v>Adjusted Operational Variable 3</v>
      </c>
      <c r="C47" s="184">
        <f t="shared" si="5"/>
        <v>1</v>
      </c>
      <c r="D47" s="184" t="e">
        <f t="shared" si="5"/>
        <v>#DIV/0!</v>
      </c>
      <c r="E47" s="184" t="e">
        <f t="shared" si="5"/>
        <v>#DIV/0!</v>
      </c>
      <c r="F47" s="184" t="e">
        <f t="shared" si="5"/>
        <v>#DIV/0!</v>
      </c>
      <c r="G47" s="184" t="e">
        <f t="shared" si="5"/>
        <v>#DIV/0!</v>
      </c>
      <c r="H47" s="184" t="e">
        <f t="shared" si="5"/>
        <v>#DIV/0!</v>
      </c>
    </row>
    <row r="50" spans="2:10" s="21" customFormat="1" ht="15.75">
      <c r="B50" s="20" t="s">
        <v>328</v>
      </c>
      <c r="C50" s="20"/>
      <c r="D50" s="20"/>
      <c r="E50" s="20"/>
      <c r="F50" s="20"/>
      <c r="G50" s="20"/>
      <c r="H50" s="20"/>
      <c r="I50" s="20"/>
      <c r="J50" s="20"/>
    </row>
    <row r="51" spans="2:10" ht="12.75" customHeight="1">
      <c r="E51" s="18"/>
    </row>
    <row r="52" spans="2:10" ht="12.75" customHeight="1">
      <c r="B52" s="156" t="s">
        <v>1</v>
      </c>
      <c r="E52" s="18"/>
    </row>
    <row r="53" spans="2:10" ht="12.75" customHeight="1">
      <c r="C53" s="321" t="s">
        <v>313</v>
      </c>
      <c r="D53" s="322"/>
      <c r="E53" s="322"/>
      <c r="F53" s="322"/>
      <c r="G53" s="322"/>
      <c r="H53" s="323"/>
    </row>
    <row r="54" spans="2:10" ht="12.75" customHeight="1">
      <c r="B54" s="316" t="s">
        <v>188</v>
      </c>
      <c r="C54" s="316" t="s">
        <v>186</v>
      </c>
      <c r="D54" s="321" t="s">
        <v>291</v>
      </c>
      <c r="E54" s="322"/>
      <c r="F54" s="322"/>
      <c r="G54" s="322"/>
      <c r="H54" s="323"/>
    </row>
    <row r="55" spans="2:10" ht="13.5" thickBot="1">
      <c r="B55" s="327"/>
      <c r="C55" s="327"/>
      <c r="D55" s="157" t="s">
        <v>183</v>
      </c>
      <c r="E55" s="157" t="s">
        <v>184</v>
      </c>
      <c r="F55" s="157" t="s">
        <v>185</v>
      </c>
      <c r="G55" s="157" t="s">
        <v>287</v>
      </c>
      <c r="H55" s="157" t="s">
        <v>288</v>
      </c>
    </row>
    <row r="56" spans="2:10">
      <c r="B56" s="121" t="s">
        <v>274</v>
      </c>
      <c r="C56" s="126"/>
      <c r="D56" s="127"/>
      <c r="E56" s="127"/>
      <c r="F56" s="127"/>
      <c r="G56" s="127"/>
      <c r="H56" s="127"/>
    </row>
    <row r="57" spans="2:10">
      <c r="B57" s="122" t="s">
        <v>258</v>
      </c>
      <c r="C57" s="128"/>
      <c r="D57" s="118"/>
      <c r="E57" s="118"/>
      <c r="F57" s="118"/>
      <c r="G57" s="118"/>
      <c r="H57" s="118"/>
    </row>
    <row r="58" spans="2:10">
      <c r="B58" s="122" t="s">
        <v>259</v>
      </c>
      <c r="C58" s="128"/>
      <c r="D58" s="118"/>
      <c r="E58" s="118"/>
      <c r="F58" s="118"/>
      <c r="G58" s="118"/>
      <c r="H58" s="118"/>
    </row>
    <row r="59" spans="2:10">
      <c r="B59" s="122" t="s">
        <v>260</v>
      </c>
      <c r="C59" s="128"/>
      <c r="D59" s="118"/>
      <c r="E59" s="118"/>
      <c r="F59" s="118"/>
      <c r="G59" s="118"/>
      <c r="H59" s="118"/>
    </row>
    <row r="60" spans="2:10">
      <c r="B60" s="122" t="s">
        <v>261</v>
      </c>
      <c r="C60" s="128"/>
      <c r="D60" s="118"/>
      <c r="E60" s="118"/>
      <c r="F60" s="118"/>
      <c r="G60" s="118"/>
      <c r="H60" s="118"/>
    </row>
    <row r="61" spans="2:10">
      <c r="B61" s="122" t="s">
        <v>269</v>
      </c>
      <c r="C61" s="128"/>
      <c r="D61" s="118"/>
      <c r="E61" s="118"/>
      <c r="F61" s="118"/>
      <c r="G61" s="118"/>
      <c r="H61" s="118"/>
    </row>
    <row r="62" spans="2:10" ht="13.5" thickBot="1">
      <c r="B62" s="123" t="s">
        <v>318</v>
      </c>
      <c r="C62" s="129"/>
      <c r="D62" s="130"/>
      <c r="E62" s="130"/>
      <c r="F62" s="130"/>
      <c r="G62" s="130"/>
      <c r="H62" s="130"/>
    </row>
    <row r="63" spans="2:10">
      <c r="B63" s="158" t="s">
        <v>66</v>
      </c>
      <c r="C63" s="179">
        <f>SUM(C56:C62)</f>
        <v>0</v>
      </c>
      <c r="D63" s="179">
        <f t="shared" ref="D63:H63" si="6">SUM(D56:D62)</f>
        <v>0</v>
      </c>
      <c r="E63" s="179">
        <f t="shared" si="6"/>
        <v>0</v>
      </c>
      <c r="F63" s="179">
        <f t="shared" si="6"/>
        <v>0</v>
      </c>
      <c r="G63" s="179">
        <f t="shared" si="6"/>
        <v>0</v>
      </c>
      <c r="H63" s="179">
        <f t="shared" si="6"/>
        <v>0</v>
      </c>
    </row>
    <row r="64" spans="2:10">
      <c r="E64" s="18"/>
    </row>
    <row r="65" spans="2:10" ht="12.75" customHeight="1">
      <c r="B65" s="156" t="s">
        <v>26</v>
      </c>
      <c r="E65" s="18"/>
    </row>
    <row r="66" spans="2:10" ht="12.75" customHeight="1">
      <c r="C66" s="321" t="s">
        <v>313</v>
      </c>
      <c r="D66" s="322"/>
      <c r="E66" s="322"/>
      <c r="F66" s="322"/>
      <c r="G66" s="322"/>
      <c r="H66" s="323"/>
    </row>
    <row r="67" spans="2:10" ht="12.75" customHeight="1">
      <c r="B67" s="316" t="s">
        <v>188</v>
      </c>
      <c r="C67" s="316" t="s">
        <v>186</v>
      </c>
      <c r="D67" s="321" t="s">
        <v>291</v>
      </c>
      <c r="E67" s="322"/>
      <c r="F67" s="322"/>
      <c r="G67" s="322"/>
      <c r="H67" s="323"/>
    </row>
    <row r="68" spans="2:10" ht="13.5" thickBot="1">
      <c r="B68" s="327"/>
      <c r="C68" s="327"/>
      <c r="D68" s="157" t="s">
        <v>183</v>
      </c>
      <c r="E68" s="157" t="s">
        <v>184</v>
      </c>
      <c r="F68" s="157" t="s">
        <v>185</v>
      </c>
      <c r="G68" s="157" t="s">
        <v>287</v>
      </c>
      <c r="H68" s="157" t="s">
        <v>288</v>
      </c>
    </row>
    <row r="69" spans="2:10">
      <c r="B69" s="121" t="s">
        <v>262</v>
      </c>
      <c r="C69" s="126"/>
      <c r="D69" s="127"/>
      <c r="E69" s="127"/>
      <c r="F69" s="127"/>
      <c r="G69" s="127"/>
      <c r="H69" s="127"/>
    </row>
    <row r="70" spans="2:10">
      <c r="B70" s="122" t="s">
        <v>260</v>
      </c>
      <c r="C70" s="128"/>
      <c r="D70" s="118"/>
      <c r="E70" s="118"/>
      <c r="F70" s="118"/>
      <c r="G70" s="118"/>
      <c r="H70" s="118"/>
    </row>
    <row r="71" spans="2:10">
      <c r="B71" s="122" t="s">
        <v>263</v>
      </c>
      <c r="C71" s="128"/>
      <c r="D71" s="118"/>
      <c r="E71" s="118"/>
      <c r="F71" s="118"/>
      <c r="G71" s="118"/>
      <c r="H71" s="118"/>
    </row>
    <row r="72" spans="2:10">
      <c r="B72" s="122" t="s">
        <v>264</v>
      </c>
      <c r="C72" s="128"/>
      <c r="D72" s="118"/>
      <c r="E72" s="118"/>
      <c r="F72" s="118"/>
      <c r="G72" s="118"/>
      <c r="H72" s="118"/>
    </row>
    <row r="73" spans="2:10">
      <c r="B73" s="122" t="s">
        <v>265</v>
      </c>
      <c r="C73" s="128"/>
      <c r="D73" s="118"/>
      <c r="E73" s="118"/>
      <c r="F73" s="118"/>
      <c r="G73" s="118"/>
      <c r="H73" s="118"/>
    </row>
    <row r="74" spans="2:10">
      <c r="B74" s="122" t="s">
        <v>320</v>
      </c>
      <c r="C74" s="128"/>
      <c r="D74" s="118"/>
      <c r="E74" s="118"/>
      <c r="F74" s="118"/>
      <c r="G74" s="118"/>
      <c r="H74" s="118"/>
    </row>
    <row r="75" spans="2:10" ht="13.5" thickBot="1">
      <c r="B75" s="123" t="s">
        <v>319</v>
      </c>
      <c r="C75" s="129"/>
      <c r="D75" s="130"/>
      <c r="E75" s="130"/>
      <c r="F75" s="130"/>
      <c r="G75" s="130"/>
      <c r="H75" s="130"/>
    </row>
    <row r="76" spans="2:10">
      <c r="B76" s="158" t="s">
        <v>66</v>
      </c>
      <c r="C76" s="179">
        <f>SUM(C69:C75)</f>
        <v>0</v>
      </c>
      <c r="D76" s="179">
        <f t="shared" ref="D76" si="7">SUM(D69:D75)</f>
        <v>0</v>
      </c>
      <c r="E76" s="179">
        <f t="shared" ref="E76" si="8">SUM(E69:E75)</f>
        <v>0</v>
      </c>
      <c r="F76" s="179">
        <f t="shared" ref="F76" si="9">SUM(F69:F75)</f>
        <v>0</v>
      </c>
      <c r="G76" s="179">
        <f t="shared" ref="G76" si="10">SUM(G69:G75)</f>
        <v>0</v>
      </c>
      <c r="H76" s="179">
        <f t="shared" ref="H76" si="11">SUM(H69:H75)</f>
        <v>0</v>
      </c>
    </row>
    <row r="77" spans="2:10">
      <c r="E77" s="18"/>
    </row>
    <row r="79" spans="2:10" s="21" customFormat="1" ht="15.75">
      <c r="B79" s="20" t="s">
        <v>314</v>
      </c>
      <c r="C79" s="20"/>
      <c r="D79" s="20"/>
      <c r="E79" s="20"/>
      <c r="F79" s="20"/>
      <c r="G79" s="20"/>
      <c r="H79" s="20"/>
      <c r="I79" s="20"/>
      <c r="J79" s="20"/>
    </row>
    <row r="81" spans="2:10" s="21" customFormat="1" ht="15.75">
      <c r="B81" s="20" t="s">
        <v>327</v>
      </c>
      <c r="C81" s="20"/>
      <c r="D81" s="20"/>
      <c r="E81" s="20"/>
      <c r="F81" s="20"/>
      <c r="G81" s="20"/>
      <c r="H81" s="20"/>
      <c r="I81" s="20"/>
      <c r="J81" s="20"/>
    </row>
    <row r="83" spans="2:10">
      <c r="B83" s="156" t="s">
        <v>1</v>
      </c>
      <c r="E83" s="18"/>
    </row>
    <row r="84" spans="2:10" ht="12.75" customHeight="1">
      <c r="C84" s="321" t="s">
        <v>322</v>
      </c>
      <c r="D84" s="322"/>
      <c r="E84" s="322"/>
      <c r="F84" s="322"/>
      <c r="G84" s="322"/>
      <c r="H84" s="323"/>
    </row>
    <row r="85" spans="2:10" ht="12.75" customHeight="1">
      <c r="B85" s="316" t="s">
        <v>188</v>
      </c>
      <c r="C85" s="316" t="s">
        <v>186</v>
      </c>
      <c r="D85" s="321" t="s">
        <v>291</v>
      </c>
      <c r="E85" s="322"/>
      <c r="F85" s="322"/>
      <c r="G85" s="322"/>
      <c r="H85" s="323"/>
    </row>
    <row r="86" spans="2:10" ht="13.5" thickBot="1">
      <c r="B86" s="317"/>
      <c r="C86" s="326"/>
      <c r="D86" s="159" t="s">
        <v>183</v>
      </c>
      <c r="E86" s="159" t="s">
        <v>184</v>
      </c>
      <c r="F86" s="159" t="s">
        <v>185</v>
      </c>
      <c r="G86" s="159" t="s">
        <v>287</v>
      </c>
      <c r="H86" s="159" t="s">
        <v>288</v>
      </c>
    </row>
    <row r="87" spans="2:10">
      <c r="B87" s="182" t="str">
        <f>B56</f>
        <v>Space Cooling</v>
      </c>
      <c r="C87" s="131"/>
      <c r="D87" s="132"/>
      <c r="E87" s="132"/>
      <c r="F87" s="132"/>
      <c r="G87" s="132"/>
      <c r="H87" s="132"/>
    </row>
    <row r="88" spans="2:10">
      <c r="B88" s="182" t="str">
        <f t="shared" ref="B88:B93" si="12">B57</f>
        <v>Lighting</v>
      </c>
      <c r="C88" s="133"/>
      <c r="D88" s="22"/>
      <c r="E88" s="22"/>
      <c r="F88" s="22"/>
      <c r="G88" s="22"/>
      <c r="H88" s="22"/>
    </row>
    <row r="89" spans="2:10">
      <c r="B89" s="182" t="str">
        <f t="shared" si="12"/>
        <v>Total Equipment</v>
      </c>
      <c r="C89" s="133"/>
      <c r="D89" s="22"/>
      <c r="E89" s="22"/>
      <c r="F89" s="22"/>
      <c r="G89" s="22"/>
      <c r="H89" s="22"/>
    </row>
    <row r="90" spans="2:10">
      <c r="B90" s="182" t="str">
        <f t="shared" si="12"/>
        <v>Domestic Hot Water</v>
      </c>
      <c r="C90" s="133"/>
      <c r="D90" s="22"/>
      <c r="E90" s="22"/>
      <c r="F90" s="22"/>
      <c r="G90" s="22"/>
      <c r="H90" s="22"/>
    </row>
    <row r="91" spans="2:10">
      <c r="B91" s="182" t="str">
        <f t="shared" si="12"/>
        <v>Other Electrical Processes</v>
      </c>
      <c r="C91" s="133"/>
      <c r="D91" s="22"/>
      <c r="E91" s="22"/>
      <c r="F91" s="22"/>
      <c r="G91" s="22"/>
      <c r="H91" s="22"/>
    </row>
    <row r="92" spans="2:10">
      <c r="B92" s="182" t="str">
        <f t="shared" si="12"/>
        <v>Ventilation</v>
      </c>
      <c r="C92" s="133"/>
      <c r="D92" s="22"/>
      <c r="E92" s="22"/>
      <c r="F92" s="22"/>
      <c r="G92" s="22"/>
      <c r="H92" s="22"/>
    </row>
    <row r="93" spans="2:10" ht="13.5" thickBot="1">
      <c r="B93" s="182" t="str">
        <f t="shared" si="12"/>
        <v>Testing Laboratory</v>
      </c>
      <c r="C93" s="134"/>
      <c r="D93" s="135"/>
      <c r="E93" s="135"/>
      <c r="F93" s="135"/>
      <c r="G93" s="135"/>
      <c r="H93" s="135"/>
    </row>
    <row r="94" spans="2:10">
      <c r="B94" s="155" t="s">
        <v>326</v>
      </c>
      <c r="C94" s="183">
        <f>SUM(C87:C93)</f>
        <v>0</v>
      </c>
      <c r="D94" s="183">
        <f t="shared" ref="D94:H94" si="13">SUM(D87:D93)</f>
        <v>0</v>
      </c>
      <c r="E94" s="183">
        <f t="shared" si="13"/>
        <v>0</v>
      </c>
      <c r="F94" s="183">
        <f t="shared" si="13"/>
        <v>0</v>
      </c>
      <c r="G94" s="183">
        <f t="shared" si="13"/>
        <v>0</v>
      </c>
      <c r="H94" s="183">
        <f t="shared" si="13"/>
        <v>0</v>
      </c>
    </row>
    <row r="95" spans="2:10">
      <c r="B95" s="155" t="s">
        <v>325</v>
      </c>
      <c r="C95" s="170">
        <f ca="1">C$15+C94</f>
        <v>0</v>
      </c>
      <c r="D95" s="170">
        <f t="shared" ref="D95:H95" si="14">D$15+D94</f>
        <v>0</v>
      </c>
      <c r="E95" s="170">
        <f t="shared" si="14"/>
        <v>0</v>
      </c>
      <c r="F95" s="170">
        <f t="shared" si="14"/>
        <v>0</v>
      </c>
      <c r="G95" s="170">
        <f t="shared" si="14"/>
        <v>0</v>
      </c>
      <c r="H95" s="170">
        <f t="shared" si="14"/>
        <v>0</v>
      </c>
    </row>
    <row r="96" spans="2:10">
      <c r="B96" s="222"/>
      <c r="E96" s="18"/>
    </row>
    <row r="97" spans="2:10">
      <c r="B97" s="156" t="s">
        <v>26</v>
      </c>
      <c r="E97" s="18"/>
    </row>
    <row r="98" spans="2:10" ht="12.75" customHeight="1">
      <c r="C98" s="321" t="s">
        <v>322</v>
      </c>
      <c r="D98" s="322"/>
      <c r="E98" s="322"/>
      <c r="F98" s="322"/>
      <c r="G98" s="322"/>
      <c r="H98" s="323"/>
    </row>
    <row r="99" spans="2:10" ht="12.75" customHeight="1">
      <c r="B99" s="316" t="s">
        <v>188</v>
      </c>
      <c r="C99" s="316" t="s">
        <v>186</v>
      </c>
      <c r="D99" s="321" t="s">
        <v>291</v>
      </c>
      <c r="E99" s="322"/>
      <c r="F99" s="322"/>
      <c r="G99" s="322"/>
      <c r="H99" s="323"/>
    </row>
    <row r="100" spans="2:10" ht="13.5" thickBot="1">
      <c r="B100" s="317"/>
      <c r="C100" s="326"/>
      <c r="D100" s="155" t="s">
        <v>183</v>
      </c>
      <c r="E100" s="155" t="s">
        <v>184</v>
      </c>
      <c r="F100" s="155" t="s">
        <v>185</v>
      </c>
      <c r="G100" s="155" t="s">
        <v>287</v>
      </c>
      <c r="H100" s="155" t="s">
        <v>288</v>
      </c>
    </row>
    <row r="101" spans="2:10">
      <c r="B101" s="182" t="str">
        <f>B69</f>
        <v>Space Heating</v>
      </c>
      <c r="C101" s="131"/>
      <c r="D101" s="132"/>
      <c r="E101" s="132"/>
      <c r="F101" s="132"/>
      <c r="G101" s="132"/>
      <c r="H101" s="132"/>
    </row>
    <row r="102" spans="2:10">
      <c r="B102" s="182" t="str">
        <f t="shared" ref="B102:B107" si="15">B70</f>
        <v>Domestic Hot Water</v>
      </c>
      <c r="C102" s="133"/>
      <c r="D102" s="22"/>
      <c r="E102" s="22"/>
      <c r="F102" s="22"/>
      <c r="G102" s="22"/>
      <c r="H102" s="22"/>
    </row>
    <row r="103" spans="2:10">
      <c r="B103" s="182" t="str">
        <f t="shared" si="15"/>
        <v>Pool Heating</v>
      </c>
      <c r="C103" s="133"/>
      <c r="D103" s="22"/>
      <c r="E103" s="22"/>
      <c r="F103" s="22"/>
      <c r="G103" s="22"/>
      <c r="H103" s="22"/>
    </row>
    <row r="104" spans="2:10">
      <c r="B104" s="182" t="str">
        <f t="shared" si="15"/>
        <v>Sterilization Equipment</v>
      </c>
      <c r="C104" s="133"/>
      <c r="D104" s="22"/>
      <c r="E104" s="22"/>
      <c r="F104" s="22"/>
      <c r="G104" s="22"/>
      <c r="H104" s="22"/>
    </row>
    <row r="105" spans="2:10">
      <c r="B105" s="182" t="str">
        <f t="shared" si="15"/>
        <v>Other Gas Use</v>
      </c>
      <c r="C105" s="133"/>
      <c r="D105" s="22"/>
      <c r="E105" s="22"/>
      <c r="F105" s="22"/>
      <c r="G105" s="22"/>
      <c r="H105" s="22"/>
    </row>
    <row r="106" spans="2:10">
      <c r="B106" s="182" t="str">
        <f t="shared" si="15"/>
        <v>Commercial Kitchen</v>
      </c>
      <c r="C106" s="133"/>
      <c r="D106" s="22"/>
      <c r="E106" s="22"/>
      <c r="F106" s="22"/>
      <c r="G106" s="22"/>
      <c r="H106" s="22"/>
    </row>
    <row r="107" spans="2:10" ht="13.5" thickBot="1">
      <c r="B107" s="182" t="str">
        <f t="shared" si="15"/>
        <v>Gas Fired Co-Gen Plant</v>
      </c>
      <c r="C107" s="134"/>
      <c r="D107" s="135"/>
      <c r="E107" s="135"/>
      <c r="F107" s="135"/>
      <c r="G107" s="135"/>
      <c r="H107" s="135"/>
    </row>
    <row r="108" spans="2:10">
      <c r="B108" s="155" t="s">
        <v>326</v>
      </c>
      <c r="C108" s="180">
        <f>SUM(C101:C107)</f>
        <v>0</v>
      </c>
      <c r="D108" s="180">
        <f t="shared" ref="D108:H108" si="16">SUM(D101:D107)</f>
        <v>0</v>
      </c>
      <c r="E108" s="180">
        <f t="shared" si="16"/>
        <v>0</v>
      </c>
      <c r="F108" s="180">
        <f t="shared" si="16"/>
        <v>0</v>
      </c>
      <c r="G108" s="180">
        <f>SUM(G101:G107)</f>
        <v>0</v>
      </c>
      <c r="H108" s="180">
        <f t="shared" si="16"/>
        <v>0</v>
      </c>
    </row>
    <row r="109" spans="2:10">
      <c r="B109" s="155" t="s">
        <v>325</v>
      </c>
      <c r="C109" s="170">
        <f ca="1">C$17+C$108</f>
        <v>0</v>
      </c>
      <c r="D109" s="170">
        <f t="shared" ref="D109:H109" si="17">D$17+D$108</f>
        <v>0</v>
      </c>
      <c r="E109" s="170">
        <f t="shared" si="17"/>
        <v>0</v>
      </c>
      <c r="F109" s="170">
        <f t="shared" si="17"/>
        <v>0</v>
      </c>
      <c r="G109" s="170">
        <f>G$17+G$108</f>
        <v>0</v>
      </c>
      <c r="H109" s="170">
        <f t="shared" si="17"/>
        <v>0</v>
      </c>
    </row>
    <row r="112" spans="2:10" s="21" customFormat="1" ht="15.75">
      <c r="B112" s="20" t="s">
        <v>324</v>
      </c>
      <c r="C112" s="20"/>
      <c r="D112" s="20"/>
      <c r="E112" s="20"/>
      <c r="F112" s="20"/>
      <c r="G112" s="20"/>
      <c r="H112" s="20"/>
      <c r="I112" s="20"/>
      <c r="J112" s="20"/>
    </row>
    <row r="114" spans="2:8" ht="12.75" customHeight="1">
      <c r="C114" s="321" t="s">
        <v>323</v>
      </c>
      <c r="D114" s="322"/>
      <c r="E114" s="322"/>
      <c r="F114" s="322"/>
      <c r="G114" s="322"/>
      <c r="H114" s="323"/>
    </row>
    <row r="115" spans="2:8" ht="12.75" customHeight="1">
      <c r="B115" s="316" t="s">
        <v>331</v>
      </c>
      <c r="C115" s="316" t="s">
        <v>186</v>
      </c>
      <c r="D115" s="321" t="s">
        <v>291</v>
      </c>
      <c r="E115" s="322"/>
      <c r="F115" s="322"/>
      <c r="G115" s="322"/>
      <c r="H115" s="323"/>
    </row>
    <row r="116" spans="2:8">
      <c r="B116" s="317"/>
      <c r="C116" s="317"/>
      <c r="D116" s="155" t="s">
        <v>183</v>
      </c>
      <c r="E116" s="155" t="s">
        <v>184</v>
      </c>
      <c r="F116" s="155" t="s">
        <v>185</v>
      </c>
      <c r="G116" s="155" t="s">
        <v>287</v>
      </c>
      <c r="H116" s="155" t="s">
        <v>288</v>
      </c>
    </row>
    <row r="117" spans="2:8">
      <c r="B117" s="166" t="str">
        <f>B15</f>
        <v>Electricity</v>
      </c>
      <c r="C117" s="168">
        <f ca="1">C95</f>
        <v>0</v>
      </c>
      <c r="D117" s="168">
        <f t="shared" ref="D117:H117" si="18">D95</f>
        <v>0</v>
      </c>
      <c r="E117" s="168">
        <f t="shared" si="18"/>
        <v>0</v>
      </c>
      <c r="F117" s="168">
        <f t="shared" si="18"/>
        <v>0</v>
      </c>
      <c r="G117" s="168">
        <f t="shared" si="18"/>
        <v>0</v>
      </c>
      <c r="H117" s="168">
        <f t="shared" si="18"/>
        <v>0</v>
      </c>
    </row>
    <row r="118" spans="2:8">
      <c r="B118" s="166" t="str">
        <f t="shared" ref="B118:B123" si="19">B16</f>
        <v>GreenPower</v>
      </c>
      <c r="C118" s="168">
        <f ca="1">C16</f>
        <v>0</v>
      </c>
      <c r="D118" s="168">
        <f t="shared" ref="D118:H118" si="20">D16</f>
        <v>0</v>
      </c>
      <c r="E118" s="168">
        <f t="shared" si="20"/>
        <v>0</v>
      </c>
      <c r="F118" s="168">
        <f t="shared" si="20"/>
        <v>0</v>
      </c>
      <c r="G118" s="168">
        <f t="shared" si="20"/>
        <v>0</v>
      </c>
      <c r="H118" s="168">
        <f t="shared" si="20"/>
        <v>0</v>
      </c>
    </row>
    <row r="119" spans="2:8">
      <c r="B119" s="166" t="str">
        <f t="shared" si="19"/>
        <v>Natural gas distributed in a pipeline</v>
      </c>
      <c r="C119" s="168">
        <f ca="1">C109</f>
        <v>0</v>
      </c>
      <c r="D119" s="168">
        <f t="shared" ref="D119:H119" si="21">D109</f>
        <v>0</v>
      </c>
      <c r="E119" s="168">
        <f t="shared" si="21"/>
        <v>0</v>
      </c>
      <c r="F119" s="168">
        <f t="shared" si="21"/>
        <v>0</v>
      </c>
      <c r="G119" s="168">
        <f t="shared" si="21"/>
        <v>0</v>
      </c>
      <c r="H119" s="168">
        <f t="shared" si="21"/>
        <v>0</v>
      </c>
    </row>
    <row r="120" spans="2:8">
      <c r="B120" s="166" t="str">
        <f t="shared" si="19"/>
        <v>LPG</v>
      </c>
      <c r="C120" s="168">
        <v>0</v>
      </c>
      <c r="D120" s="168">
        <v>0</v>
      </c>
      <c r="E120" s="168">
        <v>0</v>
      </c>
      <c r="F120" s="168">
        <v>0</v>
      </c>
      <c r="G120" s="168">
        <v>0</v>
      </c>
      <c r="H120" s="168">
        <v>0</v>
      </c>
    </row>
    <row r="121" spans="2:8">
      <c r="B121" s="166" t="str">
        <f t="shared" si="19"/>
        <v>Diesel Oil</v>
      </c>
      <c r="C121" s="168">
        <v>0</v>
      </c>
      <c r="D121" s="168">
        <v>0</v>
      </c>
      <c r="E121" s="168">
        <v>0</v>
      </c>
      <c r="F121" s="168">
        <v>0</v>
      </c>
      <c r="G121" s="168">
        <v>0</v>
      </c>
      <c r="H121" s="168">
        <v>0</v>
      </c>
    </row>
    <row r="122" spans="2:8">
      <c r="B122" s="166" t="str">
        <f t="shared" si="19"/>
        <v>Black Coal</v>
      </c>
      <c r="C122" s="168">
        <v>0</v>
      </c>
      <c r="D122" s="168">
        <v>0</v>
      </c>
      <c r="E122" s="168">
        <v>0</v>
      </c>
      <c r="F122" s="168">
        <v>0</v>
      </c>
      <c r="G122" s="168">
        <v>0</v>
      </c>
      <c r="H122" s="168">
        <v>0</v>
      </c>
    </row>
    <row r="123" spans="2:8">
      <c r="B123" s="166" t="str">
        <f t="shared" si="19"/>
        <v>Other</v>
      </c>
      <c r="C123" s="168">
        <v>0</v>
      </c>
      <c r="D123" s="168">
        <v>0</v>
      </c>
      <c r="E123" s="168">
        <v>0</v>
      </c>
      <c r="F123" s="168">
        <v>0</v>
      </c>
      <c r="G123" s="168">
        <v>0</v>
      </c>
      <c r="H123" s="168">
        <v>0</v>
      </c>
    </row>
    <row r="124" spans="2:8">
      <c r="B124" s="166"/>
      <c r="C124" s="168"/>
      <c r="D124" s="168"/>
      <c r="E124" s="168"/>
      <c r="F124" s="168"/>
      <c r="G124" s="168"/>
      <c r="H124" s="168"/>
    </row>
    <row r="125" spans="2:8">
      <c r="B125" s="155" t="s">
        <v>66</v>
      </c>
      <c r="C125" s="180">
        <f ca="1">SUM(C117:C124)</f>
        <v>0</v>
      </c>
      <c r="D125" s="180">
        <f t="shared" ref="D125:H125" si="22">SUM(D117:D124)</f>
        <v>0</v>
      </c>
      <c r="E125" s="180">
        <f t="shared" si="22"/>
        <v>0</v>
      </c>
      <c r="F125" s="180">
        <f t="shared" si="22"/>
        <v>0</v>
      </c>
      <c r="G125" s="180">
        <f t="shared" si="22"/>
        <v>0</v>
      </c>
      <c r="H125" s="180">
        <f t="shared" si="22"/>
        <v>0</v>
      </c>
    </row>
    <row r="126" spans="2:8">
      <c r="B126" s="155" t="s">
        <v>330</v>
      </c>
      <c r="C126" s="170" t="e">
        <f ca="1">C125*1000/C$32</f>
        <v>#DIV/0!</v>
      </c>
      <c r="D126" s="170" t="e">
        <f t="shared" ref="D126:H126" si="23">D125*1000/D$32</f>
        <v>#DIV/0!</v>
      </c>
      <c r="E126" s="170" t="e">
        <f t="shared" si="23"/>
        <v>#DIV/0!</v>
      </c>
      <c r="F126" s="170" t="e">
        <f t="shared" si="23"/>
        <v>#DIV/0!</v>
      </c>
      <c r="G126" s="170" t="e">
        <f t="shared" si="23"/>
        <v>#DIV/0!</v>
      </c>
      <c r="H126" s="170" t="e">
        <f t="shared" si="23"/>
        <v>#DIV/0!</v>
      </c>
    </row>
    <row r="127" spans="2:8">
      <c r="B127" s="155" t="s">
        <v>303</v>
      </c>
      <c r="C127" s="181" t="e">
        <f ca="1">C118/C125</f>
        <v>#DIV/0!</v>
      </c>
      <c r="D127" s="181" t="e">
        <f t="shared" ref="D127:H127" si="24">D118/D125</f>
        <v>#DIV/0!</v>
      </c>
      <c r="E127" s="181" t="e">
        <f t="shared" si="24"/>
        <v>#DIV/0!</v>
      </c>
      <c r="F127" s="181" t="e">
        <f t="shared" si="24"/>
        <v>#DIV/0!</v>
      </c>
      <c r="G127" s="181" t="e">
        <f t="shared" si="24"/>
        <v>#DIV/0!</v>
      </c>
      <c r="H127" s="181" t="e">
        <f t="shared" si="24"/>
        <v>#DIV/0!</v>
      </c>
    </row>
    <row r="130" spans="2:10" s="21" customFormat="1" ht="15.75">
      <c r="B130" s="20" t="s">
        <v>329</v>
      </c>
      <c r="C130" s="20"/>
      <c r="D130" s="20"/>
      <c r="E130" s="20"/>
      <c r="F130" s="20"/>
      <c r="G130" s="20"/>
      <c r="H130" s="20"/>
      <c r="I130" s="20"/>
      <c r="J130" s="20"/>
    </row>
    <row r="132" spans="2:10">
      <c r="B132" s="156" t="s">
        <v>1</v>
      </c>
      <c r="E132" s="18"/>
    </row>
    <row r="133" spans="2:10" ht="12.75" customHeight="1">
      <c r="C133" s="321" t="s">
        <v>321</v>
      </c>
      <c r="D133" s="322"/>
      <c r="E133" s="322"/>
      <c r="F133" s="322"/>
      <c r="G133" s="322"/>
      <c r="H133" s="323"/>
    </row>
    <row r="134" spans="2:10" ht="12.75" customHeight="1">
      <c r="B134" s="316" t="s">
        <v>188</v>
      </c>
      <c r="C134" s="316" t="s">
        <v>186</v>
      </c>
      <c r="D134" s="321" t="s">
        <v>291</v>
      </c>
      <c r="E134" s="322"/>
      <c r="F134" s="322"/>
      <c r="G134" s="322"/>
      <c r="H134" s="323"/>
    </row>
    <row r="135" spans="2:10">
      <c r="B135" s="317"/>
      <c r="C135" s="317"/>
      <c r="D135" s="155" t="s">
        <v>183</v>
      </c>
      <c r="E135" s="155" t="s">
        <v>184</v>
      </c>
      <c r="F135" s="155" t="s">
        <v>185</v>
      </c>
      <c r="G135" s="155" t="s">
        <v>287</v>
      </c>
      <c r="H135" s="155" t="s">
        <v>288</v>
      </c>
    </row>
    <row r="136" spans="2:10">
      <c r="B136" s="176" t="str">
        <f>B56</f>
        <v>Space Cooling</v>
      </c>
      <c r="C136" s="177">
        <f ca="1">IF(SUM(C$15:C$16)=0,0,(C56*(C$15+C$16)+C87)/(C$117+C$118))</f>
        <v>0</v>
      </c>
      <c r="D136" s="177">
        <f t="shared" ref="D136:H136" si="25">IF(SUM(D$15:D$16)=0,0,(D56*(D$15+D$16)+D87)/(D$117+D$118))</f>
        <v>0</v>
      </c>
      <c r="E136" s="177">
        <f t="shared" si="25"/>
        <v>0</v>
      </c>
      <c r="F136" s="177">
        <f t="shared" si="25"/>
        <v>0</v>
      </c>
      <c r="G136" s="177">
        <f t="shared" si="25"/>
        <v>0</v>
      </c>
      <c r="H136" s="177">
        <f t="shared" si="25"/>
        <v>0</v>
      </c>
    </row>
    <row r="137" spans="2:10">
      <c r="B137" s="166" t="str">
        <f t="shared" ref="B137:B142" si="26">B57</f>
        <v>Lighting</v>
      </c>
      <c r="C137" s="177">
        <f t="shared" ref="C137:H137" ca="1" si="27">IF(SUM(C$15:C$16)=0,0,(C57*(C$15+C$16)+C88)/(C$117+C$118))</f>
        <v>0</v>
      </c>
      <c r="D137" s="177">
        <f t="shared" si="27"/>
        <v>0</v>
      </c>
      <c r="E137" s="177">
        <f t="shared" si="27"/>
        <v>0</v>
      </c>
      <c r="F137" s="177">
        <f t="shared" si="27"/>
        <v>0</v>
      </c>
      <c r="G137" s="177">
        <f t="shared" si="27"/>
        <v>0</v>
      </c>
      <c r="H137" s="177">
        <f t="shared" si="27"/>
        <v>0</v>
      </c>
    </row>
    <row r="138" spans="2:10">
      <c r="B138" s="166" t="str">
        <f t="shared" si="26"/>
        <v>Total Equipment</v>
      </c>
      <c r="C138" s="177">
        <f t="shared" ref="C138:H138" ca="1" si="28">IF(SUM(C$15:C$16)=0,0,(C58*(C$15+C$16)+C89)/(C$117+C$118))</f>
        <v>0</v>
      </c>
      <c r="D138" s="177">
        <f t="shared" si="28"/>
        <v>0</v>
      </c>
      <c r="E138" s="177">
        <f t="shared" si="28"/>
        <v>0</v>
      </c>
      <c r="F138" s="177">
        <f t="shared" si="28"/>
        <v>0</v>
      </c>
      <c r="G138" s="177">
        <f t="shared" si="28"/>
        <v>0</v>
      </c>
      <c r="H138" s="177">
        <f t="shared" si="28"/>
        <v>0</v>
      </c>
    </row>
    <row r="139" spans="2:10">
      <c r="B139" s="166" t="str">
        <f t="shared" si="26"/>
        <v>Domestic Hot Water</v>
      </c>
      <c r="C139" s="177">
        <f t="shared" ref="C139:H139" ca="1" si="29">IF(SUM(C$15:C$16)=0,0,(C59*(C$15+C$16)+C90)/(C$117+C$118))</f>
        <v>0</v>
      </c>
      <c r="D139" s="177">
        <f t="shared" si="29"/>
        <v>0</v>
      </c>
      <c r="E139" s="177">
        <f t="shared" si="29"/>
        <v>0</v>
      </c>
      <c r="F139" s="177">
        <f t="shared" si="29"/>
        <v>0</v>
      </c>
      <c r="G139" s="177">
        <f t="shared" si="29"/>
        <v>0</v>
      </c>
      <c r="H139" s="177">
        <f t="shared" si="29"/>
        <v>0</v>
      </c>
    </row>
    <row r="140" spans="2:10">
      <c r="B140" s="166" t="str">
        <f t="shared" si="26"/>
        <v>Other Electrical Processes</v>
      </c>
      <c r="C140" s="177">
        <f t="shared" ref="C140:H140" ca="1" si="30">IF(SUM(C$15:C$16)=0,0,(C60*(C$15+C$16)+C91)/(C$117+C$118))</f>
        <v>0</v>
      </c>
      <c r="D140" s="177">
        <f t="shared" si="30"/>
        <v>0</v>
      </c>
      <c r="E140" s="177">
        <f t="shared" si="30"/>
        <v>0</v>
      </c>
      <c r="F140" s="177">
        <f t="shared" si="30"/>
        <v>0</v>
      </c>
      <c r="G140" s="177">
        <f t="shared" si="30"/>
        <v>0</v>
      </c>
      <c r="H140" s="177">
        <f t="shared" si="30"/>
        <v>0</v>
      </c>
    </row>
    <row r="141" spans="2:10">
      <c r="B141" s="166" t="str">
        <f t="shared" si="26"/>
        <v>Ventilation</v>
      </c>
      <c r="C141" s="177">
        <f t="shared" ref="C141:H141" ca="1" si="31">IF(SUM(C$15:C$16)=0,0,(C61*(C$15+C$16)+C92)/(C$117+C$118))</f>
        <v>0</v>
      </c>
      <c r="D141" s="177">
        <f t="shared" si="31"/>
        <v>0</v>
      </c>
      <c r="E141" s="177">
        <f t="shared" si="31"/>
        <v>0</v>
      </c>
      <c r="F141" s="177">
        <f t="shared" si="31"/>
        <v>0</v>
      </c>
      <c r="G141" s="177">
        <f t="shared" si="31"/>
        <v>0</v>
      </c>
      <c r="H141" s="177">
        <f t="shared" si="31"/>
        <v>0</v>
      </c>
    </row>
    <row r="142" spans="2:10">
      <c r="B142" s="166" t="str">
        <f t="shared" si="26"/>
        <v>Testing Laboratory</v>
      </c>
      <c r="C142" s="177">
        <f t="shared" ref="C142:H142" ca="1" si="32">IF(SUM(C$15:C$16)=0,0,(C62*(C$15+C$16)+C93)/(C$117+C$118))</f>
        <v>0</v>
      </c>
      <c r="D142" s="177">
        <f t="shared" si="32"/>
        <v>0</v>
      </c>
      <c r="E142" s="177">
        <f t="shared" si="32"/>
        <v>0</v>
      </c>
      <c r="F142" s="177">
        <f t="shared" si="32"/>
        <v>0</v>
      </c>
      <c r="G142" s="177">
        <f t="shared" si="32"/>
        <v>0</v>
      </c>
      <c r="H142" s="177">
        <f t="shared" si="32"/>
        <v>0</v>
      </c>
    </row>
    <row r="143" spans="2:10">
      <c r="B143" s="155" t="s">
        <v>66</v>
      </c>
      <c r="C143" s="178">
        <f ca="1">SUM(C136:C142)</f>
        <v>0</v>
      </c>
      <c r="D143" s="178">
        <f t="shared" ref="D143" si="33">SUM(D136:D142)</f>
        <v>0</v>
      </c>
      <c r="E143" s="178">
        <f t="shared" ref="E143" si="34">SUM(E136:E142)</f>
        <v>0</v>
      </c>
      <c r="F143" s="178">
        <f t="shared" ref="F143" si="35">SUM(F136:F142)</f>
        <v>0</v>
      </c>
      <c r="G143" s="179">
        <f t="shared" ref="G143" si="36">SUM(G136:G142)</f>
        <v>0</v>
      </c>
      <c r="H143" s="179">
        <f t="shared" ref="H143" si="37">SUM(H136:H142)</f>
        <v>0</v>
      </c>
    </row>
    <row r="144" spans="2:10">
      <c r="E144" s="18"/>
    </row>
    <row r="145" spans="2:10">
      <c r="B145" s="156" t="s">
        <v>26</v>
      </c>
      <c r="E145" s="18"/>
    </row>
    <row r="146" spans="2:10" ht="12.75" customHeight="1">
      <c r="B146" s="160"/>
      <c r="C146" s="321" t="s">
        <v>321</v>
      </c>
      <c r="D146" s="322"/>
      <c r="E146" s="322"/>
      <c r="F146" s="322"/>
      <c r="G146" s="322"/>
      <c r="H146" s="323"/>
    </row>
    <row r="147" spans="2:10" ht="12.75" customHeight="1">
      <c r="B147" s="316" t="s">
        <v>188</v>
      </c>
      <c r="C147" s="316" t="s">
        <v>186</v>
      </c>
      <c r="D147" s="321" t="s">
        <v>291</v>
      </c>
      <c r="E147" s="322"/>
      <c r="F147" s="322"/>
      <c r="G147" s="322"/>
      <c r="H147" s="323"/>
    </row>
    <row r="148" spans="2:10">
      <c r="B148" s="317"/>
      <c r="C148" s="317"/>
      <c r="D148" s="155" t="s">
        <v>183</v>
      </c>
      <c r="E148" s="155" t="s">
        <v>184</v>
      </c>
      <c r="F148" s="155" t="s">
        <v>185</v>
      </c>
      <c r="G148" s="155" t="s">
        <v>287</v>
      </c>
      <c r="H148" s="155" t="s">
        <v>288</v>
      </c>
    </row>
    <row r="149" spans="2:10">
      <c r="B149" s="176" t="str">
        <f>B69</f>
        <v>Space Heating</v>
      </c>
      <c r="C149" s="177">
        <f ca="1">IF(C$17=0,0,(C69*C$17+C101)/C$119)</f>
        <v>0</v>
      </c>
      <c r="D149" s="177">
        <f t="shared" ref="D149:H149" si="38">IF(D$17=0,0,(D69*D$17+D101)/D$119)</f>
        <v>0</v>
      </c>
      <c r="E149" s="177">
        <f t="shared" si="38"/>
        <v>0</v>
      </c>
      <c r="F149" s="177">
        <f t="shared" si="38"/>
        <v>0</v>
      </c>
      <c r="G149" s="177">
        <f t="shared" si="38"/>
        <v>0</v>
      </c>
      <c r="H149" s="177">
        <f t="shared" si="38"/>
        <v>0</v>
      </c>
    </row>
    <row r="150" spans="2:10">
      <c r="B150" s="166" t="str">
        <f t="shared" ref="B150:B155" si="39">B70</f>
        <v>Domestic Hot Water</v>
      </c>
      <c r="C150" s="177">
        <f t="shared" ref="C150:H150" ca="1" si="40">IF(C$17=0,0,(C70*C$17+C102)/C$119)</f>
        <v>0</v>
      </c>
      <c r="D150" s="177">
        <f t="shared" si="40"/>
        <v>0</v>
      </c>
      <c r="E150" s="177">
        <f t="shared" si="40"/>
        <v>0</v>
      </c>
      <c r="F150" s="177">
        <f t="shared" si="40"/>
        <v>0</v>
      </c>
      <c r="G150" s="177">
        <f t="shared" si="40"/>
        <v>0</v>
      </c>
      <c r="H150" s="177">
        <f t="shared" si="40"/>
        <v>0</v>
      </c>
    </row>
    <row r="151" spans="2:10">
      <c r="B151" s="166" t="str">
        <f t="shared" si="39"/>
        <v>Pool Heating</v>
      </c>
      <c r="C151" s="177">
        <f t="shared" ref="C151:H151" ca="1" si="41">IF(C$17=0,0,(C71*C$17+C103)/C$119)</f>
        <v>0</v>
      </c>
      <c r="D151" s="177">
        <f t="shared" si="41"/>
        <v>0</v>
      </c>
      <c r="E151" s="177">
        <f t="shared" si="41"/>
        <v>0</v>
      </c>
      <c r="F151" s="177">
        <f t="shared" si="41"/>
        <v>0</v>
      </c>
      <c r="G151" s="177">
        <f t="shared" si="41"/>
        <v>0</v>
      </c>
      <c r="H151" s="177">
        <f t="shared" si="41"/>
        <v>0</v>
      </c>
    </row>
    <row r="152" spans="2:10">
      <c r="B152" s="166" t="str">
        <f t="shared" si="39"/>
        <v>Sterilization Equipment</v>
      </c>
      <c r="C152" s="177">
        <f t="shared" ref="C152:H152" ca="1" si="42">IF(C$17=0,0,(C72*C$17+C104)/C$119)</f>
        <v>0</v>
      </c>
      <c r="D152" s="177">
        <f t="shared" si="42"/>
        <v>0</v>
      </c>
      <c r="E152" s="177">
        <f t="shared" si="42"/>
        <v>0</v>
      </c>
      <c r="F152" s="177">
        <f t="shared" si="42"/>
        <v>0</v>
      </c>
      <c r="G152" s="177">
        <f t="shared" si="42"/>
        <v>0</v>
      </c>
      <c r="H152" s="177">
        <f t="shared" si="42"/>
        <v>0</v>
      </c>
    </row>
    <row r="153" spans="2:10">
      <c r="B153" s="166" t="str">
        <f t="shared" si="39"/>
        <v>Other Gas Use</v>
      </c>
      <c r="C153" s="177">
        <f t="shared" ref="C153:H153" ca="1" si="43">IF(C$17=0,0,(C73*C$17+C105)/C$119)</f>
        <v>0</v>
      </c>
      <c r="D153" s="177">
        <f t="shared" si="43"/>
        <v>0</v>
      </c>
      <c r="E153" s="177">
        <f t="shared" si="43"/>
        <v>0</v>
      </c>
      <c r="F153" s="177">
        <f t="shared" si="43"/>
        <v>0</v>
      </c>
      <c r="G153" s="177">
        <f t="shared" si="43"/>
        <v>0</v>
      </c>
      <c r="H153" s="177">
        <f t="shared" si="43"/>
        <v>0</v>
      </c>
    </row>
    <row r="154" spans="2:10">
      <c r="B154" s="166" t="str">
        <f t="shared" si="39"/>
        <v>Commercial Kitchen</v>
      </c>
      <c r="C154" s="177">
        <f t="shared" ref="C154:H154" ca="1" si="44">IF(C$17=0,0,(C74*C$17+C106)/C$119)</f>
        <v>0</v>
      </c>
      <c r="D154" s="177">
        <f t="shared" si="44"/>
        <v>0</v>
      </c>
      <c r="E154" s="177">
        <f t="shared" si="44"/>
        <v>0</v>
      </c>
      <c r="F154" s="177">
        <f t="shared" si="44"/>
        <v>0</v>
      </c>
      <c r="G154" s="177">
        <f t="shared" si="44"/>
        <v>0</v>
      </c>
      <c r="H154" s="177">
        <f t="shared" si="44"/>
        <v>0</v>
      </c>
    </row>
    <row r="155" spans="2:10">
      <c r="B155" s="166" t="str">
        <f t="shared" si="39"/>
        <v>Gas Fired Co-Gen Plant</v>
      </c>
      <c r="C155" s="177">
        <f t="shared" ref="C155:H155" ca="1" si="45">IF(C$17=0,0,(C75*C$17+C107)/C$119)</f>
        <v>0</v>
      </c>
      <c r="D155" s="177">
        <f t="shared" si="45"/>
        <v>0</v>
      </c>
      <c r="E155" s="177">
        <f t="shared" si="45"/>
        <v>0</v>
      </c>
      <c r="F155" s="177">
        <f t="shared" si="45"/>
        <v>0</v>
      </c>
      <c r="G155" s="177">
        <f t="shared" si="45"/>
        <v>0</v>
      </c>
      <c r="H155" s="177">
        <f t="shared" si="45"/>
        <v>0</v>
      </c>
    </row>
    <row r="156" spans="2:10">
      <c r="B156" s="155" t="s">
        <v>66</v>
      </c>
      <c r="C156" s="178">
        <f ca="1">SUM(C149:C155)</f>
        <v>0</v>
      </c>
      <c r="D156" s="178">
        <f t="shared" ref="D156" si="46">SUM(D149:D155)</f>
        <v>0</v>
      </c>
      <c r="E156" s="178">
        <f t="shared" ref="E156" si="47">SUM(E149:E155)</f>
        <v>0</v>
      </c>
      <c r="F156" s="178">
        <f t="shared" ref="F156" si="48">SUM(F149:F155)</f>
        <v>0</v>
      </c>
      <c r="G156" s="179">
        <f t="shared" ref="G156" si="49">SUM(G149:G155)</f>
        <v>0</v>
      </c>
      <c r="H156" s="179">
        <f t="shared" ref="H156" si="50">SUM(H149:H155)</f>
        <v>0</v>
      </c>
    </row>
    <row r="159" spans="2:10" s="21" customFormat="1" ht="15.75">
      <c r="B159" s="20" t="s">
        <v>315</v>
      </c>
      <c r="C159" s="20"/>
      <c r="D159" s="20"/>
      <c r="E159" s="20"/>
      <c r="F159" s="20"/>
      <c r="G159" s="20"/>
      <c r="H159" s="20"/>
      <c r="I159" s="20"/>
      <c r="J159" s="20"/>
    </row>
    <row r="160" spans="2:10">
      <c r="E160" s="18"/>
    </row>
    <row r="161" spans="2:14" s="21" customFormat="1" ht="15.75">
      <c r="B161" s="20" t="s">
        <v>338</v>
      </c>
      <c r="C161" s="20"/>
      <c r="D161" s="20"/>
      <c r="E161" s="20"/>
      <c r="F161" s="20"/>
      <c r="G161" s="20"/>
      <c r="H161" s="20"/>
      <c r="I161" s="20"/>
      <c r="J161" s="20"/>
    </row>
    <row r="162" spans="2:14">
      <c r="E162" s="18"/>
      <c r="F162" s="19"/>
    </row>
    <row r="163" spans="2:14">
      <c r="B163" s="156" t="s">
        <v>1</v>
      </c>
      <c r="E163" s="18"/>
    </row>
    <row r="164" spans="2:14">
      <c r="C164" s="321" t="s">
        <v>188</v>
      </c>
      <c r="D164" s="322"/>
      <c r="E164" s="322"/>
      <c r="F164" s="322"/>
      <c r="G164" s="322"/>
      <c r="H164" s="322"/>
      <c r="I164" s="323"/>
      <c r="K164" s="7"/>
      <c r="L164" s="7"/>
      <c r="M164" s="7"/>
      <c r="N164" s="8"/>
    </row>
    <row r="165" spans="2:14" ht="39" thickBot="1">
      <c r="B165" s="159" t="s">
        <v>248</v>
      </c>
      <c r="C165" s="159" t="str">
        <f>B56</f>
        <v>Space Cooling</v>
      </c>
      <c r="D165" s="159" t="str">
        <f>B57</f>
        <v>Lighting</v>
      </c>
      <c r="E165" s="159" t="str">
        <f>B58</f>
        <v>Total Equipment</v>
      </c>
      <c r="F165" s="159" t="str">
        <f>B59</f>
        <v>Domestic Hot Water</v>
      </c>
      <c r="G165" s="159" t="str">
        <f>B60</f>
        <v>Other Electrical Processes</v>
      </c>
      <c r="H165" s="159" t="str">
        <f>B61</f>
        <v>Ventilation</v>
      </c>
      <c r="I165" s="159" t="str">
        <f>B62</f>
        <v>Testing Laboratory</v>
      </c>
    </row>
    <row r="166" spans="2:14">
      <c r="B166" s="175" t="str">
        <f>B30</f>
        <v>Cooling degree days</v>
      </c>
      <c r="C166" s="57"/>
      <c r="D166" s="58"/>
      <c r="E166" s="58"/>
      <c r="F166" s="58"/>
      <c r="G166" s="58"/>
      <c r="H166" s="58"/>
      <c r="I166" s="59"/>
    </row>
    <row r="167" spans="2:14">
      <c r="B167" s="175" t="str">
        <f t="shared" ref="B167:B172" si="51">B31</f>
        <v>Heating degree days</v>
      </c>
      <c r="C167" s="60"/>
      <c r="D167" s="17"/>
      <c r="E167" s="17"/>
      <c r="F167" s="17"/>
      <c r="G167" s="17"/>
      <c r="H167" s="17"/>
      <c r="I167" s="61"/>
    </row>
    <row r="168" spans="2:14">
      <c r="B168" s="175" t="str">
        <f t="shared" si="51"/>
        <v>Adjusted Area</v>
      </c>
      <c r="C168" s="60"/>
      <c r="D168" s="17"/>
      <c r="E168" s="17"/>
      <c r="F168" s="17"/>
      <c r="G168" s="17"/>
      <c r="H168" s="17"/>
      <c r="I168" s="61"/>
    </row>
    <row r="169" spans="2:14">
      <c r="B169" s="175" t="str">
        <f t="shared" si="51"/>
        <v>Adjusted Hours</v>
      </c>
      <c r="C169" s="60"/>
      <c r="D169" s="17"/>
      <c r="E169" s="17"/>
      <c r="F169" s="17"/>
      <c r="G169" s="17"/>
      <c r="H169" s="17"/>
      <c r="I169" s="61"/>
    </row>
    <row r="170" spans="2:14">
      <c r="B170" s="175" t="str">
        <f t="shared" si="51"/>
        <v>Adjusted Operational Variable 1</v>
      </c>
      <c r="C170" s="60"/>
      <c r="D170" s="17"/>
      <c r="E170" s="17"/>
      <c r="F170" s="17"/>
      <c r="G170" s="17"/>
      <c r="H170" s="17"/>
      <c r="I170" s="61"/>
    </row>
    <row r="171" spans="2:14">
      <c r="B171" s="175" t="str">
        <f t="shared" si="51"/>
        <v>Adjusted Operational Variable 2</v>
      </c>
      <c r="C171" s="60"/>
      <c r="D171" s="17"/>
      <c r="E171" s="17"/>
      <c r="F171" s="17"/>
      <c r="G171" s="17"/>
      <c r="H171" s="17"/>
      <c r="I171" s="61"/>
    </row>
    <row r="172" spans="2:14" ht="13.5" thickBot="1">
      <c r="B172" s="175" t="str">
        <f t="shared" si="51"/>
        <v>Adjusted Operational Variable 3</v>
      </c>
      <c r="C172" s="62"/>
      <c r="D172" s="63"/>
      <c r="E172" s="63"/>
      <c r="F172" s="63"/>
      <c r="G172" s="63"/>
      <c r="H172" s="63"/>
      <c r="I172" s="64"/>
    </row>
    <row r="173" spans="2:14">
      <c r="D173" s="19"/>
      <c r="E173" s="18"/>
    </row>
    <row r="174" spans="2:14">
      <c r="B174" s="156" t="s">
        <v>26</v>
      </c>
      <c r="E174" s="18"/>
    </row>
    <row r="175" spans="2:14">
      <c r="C175" s="321" t="s">
        <v>188</v>
      </c>
      <c r="D175" s="322"/>
      <c r="E175" s="322"/>
      <c r="F175" s="322"/>
      <c r="G175" s="322"/>
      <c r="H175" s="322"/>
      <c r="I175" s="323"/>
    </row>
    <row r="176" spans="2:14" ht="26.25" thickBot="1">
      <c r="B176" s="159" t="s">
        <v>248</v>
      </c>
      <c r="C176" s="159" t="str">
        <f>B69</f>
        <v>Space Heating</v>
      </c>
      <c r="D176" s="159" t="str">
        <f>B70</f>
        <v>Domestic Hot Water</v>
      </c>
      <c r="E176" s="159" t="str">
        <f>B71</f>
        <v>Pool Heating</v>
      </c>
      <c r="F176" s="159" t="str">
        <f>B72</f>
        <v>Sterilization Equipment</v>
      </c>
      <c r="G176" s="159" t="str">
        <f>B73</f>
        <v>Other Gas Use</v>
      </c>
      <c r="H176" s="159" t="str">
        <f>B74</f>
        <v>Commercial Kitchen</v>
      </c>
      <c r="I176" s="159" t="str">
        <f>B75</f>
        <v>Gas Fired Co-Gen Plant</v>
      </c>
    </row>
    <row r="177" spans="2:10">
      <c r="B177" s="175" t="str">
        <f>B166</f>
        <v>Cooling degree days</v>
      </c>
      <c r="C177" s="57"/>
      <c r="D177" s="58"/>
      <c r="E177" s="58"/>
      <c r="F177" s="58"/>
      <c r="G177" s="58"/>
      <c r="H177" s="58"/>
      <c r="I177" s="59"/>
    </row>
    <row r="178" spans="2:10">
      <c r="B178" s="175" t="str">
        <f t="shared" ref="B178:B183" si="52">B167</f>
        <v>Heating degree days</v>
      </c>
      <c r="C178" s="60"/>
      <c r="D178" s="17"/>
      <c r="E178" s="17"/>
      <c r="F178" s="17"/>
      <c r="G178" s="17"/>
      <c r="H178" s="17"/>
      <c r="I178" s="61"/>
    </row>
    <row r="179" spans="2:10">
      <c r="B179" s="175" t="str">
        <f t="shared" si="52"/>
        <v>Adjusted Area</v>
      </c>
      <c r="C179" s="60"/>
      <c r="D179" s="17"/>
      <c r="E179" s="17"/>
      <c r="F179" s="17"/>
      <c r="G179" s="17"/>
      <c r="H179" s="17"/>
      <c r="I179" s="61"/>
    </row>
    <row r="180" spans="2:10">
      <c r="B180" s="175" t="str">
        <f t="shared" si="52"/>
        <v>Adjusted Hours</v>
      </c>
      <c r="C180" s="60"/>
      <c r="D180" s="17"/>
      <c r="E180" s="17"/>
      <c r="F180" s="17"/>
      <c r="G180" s="17"/>
      <c r="H180" s="17"/>
      <c r="I180" s="61"/>
    </row>
    <row r="181" spans="2:10">
      <c r="B181" s="175" t="str">
        <f t="shared" si="52"/>
        <v>Adjusted Operational Variable 1</v>
      </c>
      <c r="C181" s="60"/>
      <c r="D181" s="17"/>
      <c r="E181" s="17"/>
      <c r="F181" s="17"/>
      <c r="G181" s="17"/>
      <c r="H181" s="17"/>
      <c r="I181" s="61"/>
    </row>
    <row r="182" spans="2:10">
      <c r="B182" s="175" t="str">
        <f t="shared" si="52"/>
        <v>Adjusted Operational Variable 2</v>
      </c>
      <c r="C182" s="60"/>
      <c r="D182" s="17"/>
      <c r="E182" s="17"/>
      <c r="F182" s="17"/>
      <c r="G182" s="17"/>
      <c r="H182" s="17"/>
      <c r="I182" s="61"/>
    </row>
    <row r="183" spans="2:10" ht="13.5" thickBot="1">
      <c r="B183" s="175" t="str">
        <f t="shared" si="52"/>
        <v>Adjusted Operational Variable 3</v>
      </c>
      <c r="C183" s="62"/>
      <c r="D183" s="63"/>
      <c r="E183" s="63"/>
      <c r="F183" s="63"/>
      <c r="G183" s="63"/>
      <c r="H183" s="63"/>
      <c r="I183" s="64"/>
    </row>
    <row r="184" spans="2:10">
      <c r="E184" s="18"/>
      <c r="F184" s="19"/>
    </row>
    <row r="185" spans="2:10">
      <c r="E185" s="18"/>
      <c r="F185" s="19"/>
    </row>
    <row r="187" spans="2:10" s="21" customFormat="1" ht="15.75">
      <c r="B187" s="20" t="s">
        <v>337</v>
      </c>
      <c r="C187" s="20"/>
      <c r="D187" s="20"/>
      <c r="E187" s="20"/>
      <c r="F187" s="20"/>
      <c r="G187" s="20"/>
      <c r="H187" s="20"/>
      <c r="I187" s="20"/>
      <c r="J187" s="20"/>
    </row>
    <row r="188" spans="2:10">
      <c r="E188" s="18"/>
    </row>
    <row r="189" spans="2:10">
      <c r="D189" s="54"/>
    </row>
    <row r="190" spans="2:10">
      <c r="B190" s="156" t="s">
        <v>1</v>
      </c>
      <c r="E190" s="18"/>
    </row>
    <row r="191" spans="2:10" ht="12.75" customHeight="1">
      <c r="C191" s="321" t="s">
        <v>275</v>
      </c>
      <c r="D191" s="322"/>
      <c r="E191" s="322"/>
      <c r="F191" s="322"/>
      <c r="G191" s="322"/>
      <c r="H191" s="322"/>
    </row>
    <row r="192" spans="2:10" ht="12.75" customHeight="1">
      <c r="B192" s="316" t="s">
        <v>272</v>
      </c>
      <c r="C192" s="316" t="s">
        <v>256</v>
      </c>
      <c r="D192" s="321" t="s">
        <v>291</v>
      </c>
      <c r="E192" s="322"/>
      <c r="F192" s="322"/>
      <c r="G192" s="322"/>
      <c r="H192" s="322"/>
    </row>
    <row r="193" spans="2:8">
      <c r="B193" s="317"/>
      <c r="C193" s="317"/>
      <c r="D193" s="155" t="s">
        <v>183</v>
      </c>
      <c r="E193" s="155" t="s">
        <v>184</v>
      </c>
      <c r="F193" s="155" t="s">
        <v>185</v>
      </c>
      <c r="G193" s="155" t="s">
        <v>287</v>
      </c>
      <c r="H193" s="155" t="s">
        <v>288</v>
      </c>
    </row>
    <row r="194" spans="2:8">
      <c r="B194" s="166" t="str">
        <f>B56</f>
        <v>Space Cooling</v>
      </c>
      <c r="C194" s="173">
        <v>1</v>
      </c>
      <c r="D194" s="173">
        <f t="array" ref="D194">PRODUCT(IF($C$166:$C$172=TRUE,D$41:D$47,1))</f>
        <v>1</v>
      </c>
      <c r="E194" s="173">
        <f t="array" ref="E194">PRODUCT(IF($C$166:$C$172=TRUE,E$41:E$47,1))</f>
        <v>1</v>
      </c>
      <c r="F194" s="173">
        <f t="array" ref="F194">PRODUCT(IF($C$166:$C$172=TRUE,F$41:F$47,1))</f>
        <v>1</v>
      </c>
      <c r="G194" s="173">
        <f t="array" ref="G194">PRODUCT(IF($C$166:$C$172=TRUE,G$41:G$47,1))</f>
        <v>1</v>
      </c>
      <c r="H194" s="173">
        <f t="array" ref="H194">PRODUCT(IF($C$166:$C$172=TRUE,H$41:H$47,1))</f>
        <v>1</v>
      </c>
    </row>
    <row r="195" spans="2:8">
      <c r="B195" s="166" t="str">
        <f t="shared" ref="B195:B200" si="53">B57</f>
        <v>Lighting</v>
      </c>
      <c r="C195" s="173">
        <v>1</v>
      </c>
      <c r="D195" s="173">
        <f t="array" ref="D195">PRODUCT(IF($D$166:$D$172=TRUE,D$41:D$47,1))</f>
        <v>1</v>
      </c>
      <c r="E195" s="173">
        <f t="array" ref="E195">PRODUCT(IF($D$166:$D$172=TRUE,E$41:E$47,1))</f>
        <v>1</v>
      </c>
      <c r="F195" s="173">
        <f t="array" ref="F195">PRODUCT(IF($D$166:$D$172=TRUE,F$41:F$47,1))</f>
        <v>1</v>
      </c>
      <c r="G195" s="173">
        <f t="array" ref="G195">PRODUCT(IF($D$166:$D$172=TRUE,G$41:G$47,1))</f>
        <v>1</v>
      </c>
      <c r="H195" s="173">
        <f t="array" ref="H195">PRODUCT(IF($D$166:$D$172=TRUE,H$41:H$47,1))</f>
        <v>1</v>
      </c>
    </row>
    <row r="196" spans="2:8">
      <c r="B196" s="166" t="str">
        <f t="shared" si="53"/>
        <v>Total Equipment</v>
      </c>
      <c r="C196" s="173">
        <v>1</v>
      </c>
      <c r="D196" s="173">
        <f t="array" ref="D196">PRODUCT(IF($E$166:$E$172=TRUE,D$41:D$47,1))</f>
        <v>1</v>
      </c>
      <c r="E196" s="173">
        <f t="array" ref="E196">PRODUCT(IF($E$166:$E$172=TRUE,E$41:E$47,1))</f>
        <v>1</v>
      </c>
      <c r="F196" s="173">
        <f t="array" ref="F196">PRODUCT(IF($E$166:$E$172=TRUE,F$41:F$47,1))</f>
        <v>1</v>
      </c>
      <c r="G196" s="173">
        <f t="array" ref="G196">PRODUCT(IF($E$166:$E$172=TRUE,G$41:G$47,1))</f>
        <v>1</v>
      </c>
      <c r="H196" s="173">
        <f t="array" ref="H196">PRODUCT(IF($E$166:$E$172=TRUE,H$41:H$47,1))</f>
        <v>1</v>
      </c>
    </row>
    <row r="197" spans="2:8">
      <c r="B197" s="166" t="str">
        <f t="shared" si="53"/>
        <v>Domestic Hot Water</v>
      </c>
      <c r="C197" s="173">
        <v>1</v>
      </c>
      <c r="D197" s="173">
        <f t="array" ref="D197">PRODUCT(IF($F$166:$F$172=TRUE,D$41:D$47,1))</f>
        <v>1</v>
      </c>
      <c r="E197" s="173">
        <f t="array" ref="E197">PRODUCT(IF($F$166:$F$172=TRUE,E$41:E$47,1))</f>
        <v>1</v>
      </c>
      <c r="F197" s="173">
        <f t="array" ref="F197">PRODUCT(IF($F$166:$F$172=TRUE,F$41:F$47,1))</f>
        <v>1</v>
      </c>
      <c r="G197" s="173">
        <f t="array" ref="G197">PRODUCT(IF($F$166:$F$172=TRUE,G$41:G$47,1))</f>
        <v>1</v>
      </c>
      <c r="H197" s="173">
        <f t="array" ref="H197">PRODUCT(IF($F$166:$F$172=TRUE,H$41:H$47,1))</f>
        <v>1</v>
      </c>
    </row>
    <row r="198" spans="2:8">
      <c r="B198" s="166" t="str">
        <f t="shared" si="53"/>
        <v>Other Electrical Processes</v>
      </c>
      <c r="C198" s="173">
        <v>1</v>
      </c>
      <c r="D198" s="173">
        <f t="array" ref="D198">PRODUCT(IF($G$166:$G$172=TRUE,D$41:D$47,1))</f>
        <v>1</v>
      </c>
      <c r="E198" s="173">
        <f t="array" ref="E198">PRODUCT(IF($G$166:$G$172=TRUE,E$41:E$47,1))</f>
        <v>1</v>
      </c>
      <c r="F198" s="173">
        <f t="array" ref="F198">PRODUCT(IF($G$166:$G$172=TRUE,F$41:F$47,1))</f>
        <v>1</v>
      </c>
      <c r="G198" s="173">
        <f t="array" ref="G198">PRODUCT(IF($G$166:$G$172=TRUE,G$41:G$47,1))</f>
        <v>1</v>
      </c>
      <c r="H198" s="173">
        <f t="array" ref="H198">PRODUCT(IF($G$166:$G$172=TRUE,H$41:H$47,1))</f>
        <v>1</v>
      </c>
    </row>
    <row r="199" spans="2:8">
      <c r="B199" s="166" t="str">
        <f t="shared" si="53"/>
        <v>Ventilation</v>
      </c>
      <c r="C199" s="173">
        <v>1</v>
      </c>
      <c r="D199" s="173">
        <f t="array" ref="D199">PRODUCT(IF($H$166:$H$172=TRUE,D$41:D$47,1))</f>
        <v>1</v>
      </c>
      <c r="E199" s="173">
        <f t="array" ref="E199">PRODUCT(IF($H$166:$H$172=TRUE,E$41:E$47,1))</f>
        <v>1</v>
      </c>
      <c r="F199" s="173">
        <f t="array" ref="F199">PRODUCT(IF($H$166:$H$172=TRUE,F$41:F$47,1))</f>
        <v>1</v>
      </c>
      <c r="G199" s="173">
        <f t="array" ref="G199">PRODUCT(IF($H$166:$H$172=TRUE,G$41:G$47,1))</f>
        <v>1</v>
      </c>
      <c r="H199" s="173">
        <f t="array" ref="H199">PRODUCT(IF($H$166:$H$172=TRUE,H$41:H$47,1))</f>
        <v>1</v>
      </c>
    </row>
    <row r="200" spans="2:8">
      <c r="B200" s="166" t="str">
        <f t="shared" si="53"/>
        <v>Testing Laboratory</v>
      </c>
      <c r="C200" s="173">
        <v>1</v>
      </c>
      <c r="D200" s="173">
        <f t="array" ref="D200">PRODUCT(IF($I$166:$I$172=TRUE,D$41:D$47,1))</f>
        <v>1</v>
      </c>
      <c r="E200" s="173">
        <f t="array" ref="E200">PRODUCT(IF($I$166:$I$172=TRUE,E$41:E$47,1))</f>
        <v>1</v>
      </c>
      <c r="F200" s="173">
        <f t="array" ref="F200">PRODUCT(IF($I$166:$I$172=TRUE,F$41:F$47,1))</f>
        <v>1</v>
      </c>
      <c r="G200" s="173">
        <f t="array" ref="G200">PRODUCT(IF($I$166:$I$172=TRUE,G$41:G$47,1))</f>
        <v>1</v>
      </c>
      <c r="H200" s="173">
        <f t="array" ref="H200">PRODUCT(IF($I$166:$I$172=TRUE,H$41:H$47,1))</f>
        <v>1</v>
      </c>
    </row>
    <row r="201" spans="2:8">
      <c r="B201" s="155" t="s">
        <v>276</v>
      </c>
      <c r="C201" s="174">
        <v>1</v>
      </c>
      <c r="D201" s="174">
        <f>SUMPRODUCT(D$136:D$142,D$194:D$200)</f>
        <v>0</v>
      </c>
      <c r="E201" s="174">
        <f t="shared" ref="E201:H201" si="54">SUMPRODUCT(E$136:E$142,E$194:E$200)</f>
        <v>0</v>
      </c>
      <c r="F201" s="174">
        <f t="shared" si="54"/>
        <v>0</v>
      </c>
      <c r="G201" s="174">
        <f t="shared" si="54"/>
        <v>0</v>
      </c>
      <c r="H201" s="174">
        <f t="shared" si="54"/>
        <v>0</v>
      </c>
    </row>
    <row r="202" spans="2:8">
      <c r="C202" s="19"/>
      <c r="D202" s="19"/>
      <c r="E202" s="18"/>
    </row>
    <row r="203" spans="2:8">
      <c r="D203" s="54"/>
    </row>
    <row r="204" spans="2:8">
      <c r="B204" s="156" t="s">
        <v>26</v>
      </c>
      <c r="E204" s="18"/>
    </row>
    <row r="205" spans="2:8" ht="12.75" customHeight="1">
      <c r="C205" s="321" t="s">
        <v>275</v>
      </c>
      <c r="D205" s="322"/>
      <c r="E205" s="322"/>
      <c r="F205" s="322"/>
      <c r="G205" s="322"/>
      <c r="H205" s="322"/>
    </row>
    <row r="206" spans="2:8" ht="12.75" customHeight="1">
      <c r="B206" s="316" t="s">
        <v>272</v>
      </c>
      <c r="C206" s="316" t="s">
        <v>256</v>
      </c>
      <c r="D206" s="321" t="s">
        <v>291</v>
      </c>
      <c r="E206" s="322"/>
      <c r="F206" s="322"/>
      <c r="G206" s="322"/>
      <c r="H206" s="322"/>
    </row>
    <row r="207" spans="2:8">
      <c r="B207" s="317"/>
      <c r="C207" s="317"/>
      <c r="D207" s="155" t="s">
        <v>183</v>
      </c>
      <c r="E207" s="155" t="s">
        <v>184</v>
      </c>
      <c r="F207" s="155" t="s">
        <v>185</v>
      </c>
      <c r="G207" s="155" t="s">
        <v>287</v>
      </c>
      <c r="H207" s="155" t="s">
        <v>288</v>
      </c>
    </row>
    <row r="208" spans="2:8">
      <c r="B208" s="166" t="str">
        <f>B69</f>
        <v>Space Heating</v>
      </c>
      <c r="C208" s="173">
        <v>1</v>
      </c>
      <c r="D208" s="173">
        <f t="array" ref="D208">PRODUCT(IF($C$177:$C$183=TRUE,D$41:D$47,1))</f>
        <v>1</v>
      </c>
      <c r="E208" s="173">
        <f t="array" ref="E208">PRODUCT(IF($C$177:$C$183=TRUE,E$41:E$47,1))</f>
        <v>1</v>
      </c>
      <c r="F208" s="173">
        <f t="array" ref="F208">PRODUCT(IF($C$177:$C$183=TRUE,F$41:F$47,1))</f>
        <v>1</v>
      </c>
      <c r="G208" s="173">
        <f t="array" ref="G208">PRODUCT(IF($C$177:$C$183=TRUE,G$41:G$47,1))</f>
        <v>1</v>
      </c>
      <c r="H208" s="173">
        <f t="array" ref="H208">PRODUCT(IF($C$177:$C$183=TRUE,H$41:H$47,1))</f>
        <v>1</v>
      </c>
    </row>
    <row r="209" spans="2:10">
      <c r="B209" s="166" t="str">
        <f t="shared" ref="B209:B214" si="55">B70</f>
        <v>Domestic Hot Water</v>
      </c>
      <c r="C209" s="173">
        <v>1</v>
      </c>
      <c r="D209" s="173">
        <f t="array" ref="D209">PRODUCT(IF($D$177:$D$183=TRUE,D$41:D$47,1))</f>
        <v>1</v>
      </c>
      <c r="E209" s="173">
        <f t="array" ref="E209">PRODUCT(IF($D$177:$D$183=TRUE,E$41:E$47,1))</f>
        <v>1</v>
      </c>
      <c r="F209" s="173">
        <f t="array" ref="F209">PRODUCT(IF($D$177:$D$183=TRUE,F$41:F$47,1))</f>
        <v>1</v>
      </c>
      <c r="G209" s="173">
        <f t="array" ref="G209">PRODUCT(IF($D$177:$D$183=TRUE,G$41:G$47,1))</f>
        <v>1</v>
      </c>
      <c r="H209" s="173">
        <f t="array" ref="H209">PRODUCT(IF($D$177:$D$183=TRUE,H$41:H$47,1))</f>
        <v>1</v>
      </c>
    </row>
    <row r="210" spans="2:10">
      <c r="B210" s="166" t="str">
        <f t="shared" si="55"/>
        <v>Pool Heating</v>
      </c>
      <c r="C210" s="173">
        <v>1</v>
      </c>
      <c r="D210" s="173">
        <f t="array" ref="D210">PRODUCT(IF($E$177:$E$183=TRUE,D$41:D$47,1))</f>
        <v>1</v>
      </c>
      <c r="E210" s="173">
        <f t="array" ref="E210">PRODUCT(IF($E$177:$E$183=TRUE,E$41:E$47,1))</f>
        <v>1</v>
      </c>
      <c r="F210" s="173">
        <f t="array" ref="F210">PRODUCT(IF($E$177:$E$183=TRUE,F$41:F$47,1))</f>
        <v>1</v>
      </c>
      <c r="G210" s="173">
        <f t="array" ref="G210">PRODUCT(IF($E$177:$E$183=TRUE,G$41:G$47,1))</f>
        <v>1</v>
      </c>
      <c r="H210" s="173">
        <f t="array" ref="H210">PRODUCT(IF($E$177:$E$183=TRUE,H$41:H$47,1))</f>
        <v>1</v>
      </c>
    </row>
    <row r="211" spans="2:10">
      <c r="B211" s="166" t="str">
        <f t="shared" si="55"/>
        <v>Sterilization Equipment</v>
      </c>
      <c r="C211" s="173">
        <v>1</v>
      </c>
      <c r="D211" s="173">
        <f t="array" ref="D211">PRODUCT(IF($F$177:$F$183=TRUE,D$41:D$47,1))</f>
        <v>1</v>
      </c>
      <c r="E211" s="173">
        <f t="array" ref="E211">PRODUCT(IF($F$177:$F$183=TRUE,E$41:E$47,1))</f>
        <v>1</v>
      </c>
      <c r="F211" s="173">
        <f t="array" ref="F211">PRODUCT(IF($F$177:$F$183=TRUE,F$41:F$47,1))</f>
        <v>1</v>
      </c>
      <c r="G211" s="173">
        <f t="array" ref="G211">PRODUCT(IF($F$177:$F$183=TRUE,G$41:G$47,1))</f>
        <v>1</v>
      </c>
      <c r="H211" s="173">
        <f t="array" ref="H211">PRODUCT(IF($F$177:$F$183=TRUE,H$41:H$47,1))</f>
        <v>1</v>
      </c>
    </row>
    <row r="212" spans="2:10">
      <c r="B212" s="166" t="str">
        <f t="shared" si="55"/>
        <v>Other Gas Use</v>
      </c>
      <c r="C212" s="173">
        <v>1</v>
      </c>
      <c r="D212" s="173">
        <f t="array" ref="D212">PRODUCT(IF($G$177:$G$183=TRUE,D$41:D$47,1))</f>
        <v>1</v>
      </c>
      <c r="E212" s="173">
        <f t="array" ref="E212">PRODUCT(IF($G$177:$G$183=TRUE,E$41:E$47,1))</f>
        <v>1</v>
      </c>
      <c r="F212" s="173">
        <f t="array" ref="F212">PRODUCT(IF($G$177:$G$183=TRUE,F$41:F$47,1))</f>
        <v>1</v>
      </c>
      <c r="G212" s="173">
        <f t="array" ref="G212">PRODUCT(IF($G$177:$G$183=TRUE,G$41:G$47,1))</f>
        <v>1</v>
      </c>
      <c r="H212" s="173">
        <f t="array" ref="H212">PRODUCT(IF($G$177:$G$183=TRUE,H$41:H$47,1))</f>
        <v>1</v>
      </c>
    </row>
    <row r="213" spans="2:10">
      <c r="B213" s="166" t="str">
        <f t="shared" si="55"/>
        <v>Commercial Kitchen</v>
      </c>
      <c r="C213" s="173">
        <v>1</v>
      </c>
      <c r="D213" s="173">
        <f t="array" ref="D213">PRODUCT(IF($H$177:$H$183=TRUE,D$41:D$47,1))</f>
        <v>1</v>
      </c>
      <c r="E213" s="173">
        <f t="array" ref="E213">PRODUCT(IF($H$177:$H$183=TRUE,E$41:E$47,1))</f>
        <v>1</v>
      </c>
      <c r="F213" s="173">
        <f t="array" ref="F213">PRODUCT(IF($H$177:$H$183=TRUE,F$41:F$47,1))</f>
        <v>1</v>
      </c>
      <c r="G213" s="173">
        <f t="array" ref="G213">PRODUCT(IF($H$177:$H$183=TRUE,G$41:G$47,1))</f>
        <v>1</v>
      </c>
      <c r="H213" s="173">
        <f t="array" ref="H213">PRODUCT(IF($H$177:$H$183=TRUE,H$41:H$47,1))</f>
        <v>1</v>
      </c>
    </row>
    <row r="214" spans="2:10">
      <c r="B214" s="166" t="str">
        <f t="shared" si="55"/>
        <v>Gas Fired Co-Gen Plant</v>
      </c>
      <c r="C214" s="173">
        <v>1</v>
      </c>
      <c r="D214" s="173">
        <f t="array" ref="D214">PRODUCT(IF($I$177:$I$183=TRUE,D$41:D$47,1))</f>
        <v>1</v>
      </c>
      <c r="E214" s="173">
        <f t="array" ref="E214">PRODUCT(IF($I$177:$I$183=TRUE,E$41:E$47,1))</f>
        <v>1</v>
      </c>
      <c r="F214" s="173">
        <f t="array" ref="F214">PRODUCT(IF($I$177:$I$183=TRUE,F$41:F$47,1))</f>
        <v>1</v>
      </c>
      <c r="G214" s="173">
        <f t="array" ref="G214">PRODUCT(IF($I$177:$I$183=TRUE,G$41:G$47,1))</f>
        <v>1</v>
      </c>
      <c r="H214" s="173">
        <f t="array" ref="H214">PRODUCT(IF($I$177:$I$183=TRUE,H$41:H$47,1))</f>
        <v>1</v>
      </c>
    </row>
    <row r="215" spans="2:10">
      <c r="B215" s="155" t="s">
        <v>276</v>
      </c>
      <c r="C215" s="174">
        <v>1</v>
      </c>
      <c r="D215" s="174">
        <f>SUMPRODUCT(D$149:D$155,D208:D214)</f>
        <v>0</v>
      </c>
      <c r="E215" s="174">
        <f t="shared" ref="E215:H215" si="56">SUMPRODUCT(E$149:E$155,E208:E214)</f>
        <v>0</v>
      </c>
      <c r="F215" s="174">
        <f t="shared" si="56"/>
        <v>0</v>
      </c>
      <c r="G215" s="174">
        <f t="shared" si="56"/>
        <v>0</v>
      </c>
      <c r="H215" s="174">
        <f t="shared" si="56"/>
        <v>0</v>
      </c>
    </row>
    <row r="219" spans="2:10" s="21" customFormat="1" ht="15.75">
      <c r="B219" s="20" t="s">
        <v>316</v>
      </c>
      <c r="C219" s="20"/>
      <c r="D219" s="20"/>
      <c r="E219" s="20"/>
      <c r="F219" s="20"/>
      <c r="G219" s="20"/>
      <c r="H219" s="20"/>
      <c r="I219" s="20"/>
      <c r="J219" s="20"/>
    </row>
    <row r="221" spans="2:10" ht="12.75" customHeight="1"/>
    <row r="222" spans="2:10" ht="12.75" customHeight="1">
      <c r="C222" s="321" t="s">
        <v>292</v>
      </c>
      <c r="D222" s="322"/>
      <c r="E222" s="322"/>
      <c r="F222" s="322"/>
      <c r="G222" s="322"/>
      <c r="H222" s="322"/>
    </row>
    <row r="223" spans="2:10" ht="12.75" customHeight="1">
      <c r="B223" s="316" t="s">
        <v>331</v>
      </c>
      <c r="C223" s="161" t="s">
        <v>256</v>
      </c>
      <c r="D223" s="329" t="s">
        <v>291</v>
      </c>
      <c r="E223" s="329"/>
      <c r="F223" s="329"/>
      <c r="G223" s="329"/>
      <c r="H223" s="329"/>
      <c r="I223" s="328" t="s">
        <v>266</v>
      </c>
    </row>
    <row r="224" spans="2:10" ht="25.5">
      <c r="B224" s="317"/>
      <c r="C224" s="161" t="s">
        <v>186</v>
      </c>
      <c r="D224" s="161" t="s">
        <v>183</v>
      </c>
      <c r="E224" s="161" t="s">
        <v>184</v>
      </c>
      <c r="F224" s="161" t="s">
        <v>185</v>
      </c>
      <c r="G224" s="161" t="s">
        <v>287</v>
      </c>
      <c r="H224" s="161" t="s">
        <v>288</v>
      </c>
      <c r="I224" s="328"/>
    </row>
    <row r="225" spans="2:9">
      <c r="B225" s="166" t="str">
        <f>B15</f>
        <v>Electricity</v>
      </c>
      <c r="C225" s="168">
        <f ca="1">C15</f>
        <v>0</v>
      </c>
      <c r="D225" s="168">
        <f>D15*D201</f>
        <v>0</v>
      </c>
      <c r="E225" s="168">
        <f>E15*E201</f>
        <v>0</v>
      </c>
      <c r="F225" s="168">
        <f>F15*F201</f>
        <v>0</v>
      </c>
      <c r="G225" s="168">
        <f>G15*G201</f>
        <v>0</v>
      </c>
      <c r="H225" s="168">
        <f>H15*H201</f>
        <v>0</v>
      </c>
      <c r="I225" s="169">
        <f>IFERROR(VLOOKUP(B225,'15D Building Details'!$C$24:$D$30,2, FALSE),0)</f>
        <v>0</v>
      </c>
    </row>
    <row r="226" spans="2:9">
      <c r="B226" s="166" t="str">
        <f t="shared" ref="B226:C231" si="57">B16</f>
        <v>GreenPower</v>
      </c>
      <c r="C226" s="168">
        <f ca="1">C16</f>
        <v>0</v>
      </c>
      <c r="D226" s="168">
        <f>D16*D201</f>
        <v>0</v>
      </c>
      <c r="E226" s="168">
        <f>E16*E201</f>
        <v>0</v>
      </c>
      <c r="F226" s="168">
        <f>F16*F201</f>
        <v>0</v>
      </c>
      <c r="G226" s="168">
        <f>G16*G201</f>
        <v>0</v>
      </c>
      <c r="H226" s="168">
        <f>H16*H201</f>
        <v>0</v>
      </c>
      <c r="I226" s="169">
        <f>IFERROR(VLOOKUP(B226,'15D Building Details'!$C$24:$D$30,2, FALSE),0)</f>
        <v>0</v>
      </c>
    </row>
    <row r="227" spans="2:9">
      <c r="B227" s="166" t="str">
        <f t="shared" si="57"/>
        <v>Natural gas distributed in a pipeline</v>
      </c>
      <c r="C227" s="168">
        <f t="shared" ca="1" si="57"/>
        <v>0</v>
      </c>
      <c r="D227" s="168">
        <f>D17*D215</f>
        <v>0</v>
      </c>
      <c r="E227" s="168">
        <f>E17*E215</f>
        <v>0</v>
      </c>
      <c r="F227" s="168">
        <f>F17*F215</f>
        <v>0</v>
      </c>
      <c r="G227" s="168">
        <f>G17*G215</f>
        <v>0</v>
      </c>
      <c r="H227" s="168">
        <f>H17*H215</f>
        <v>0</v>
      </c>
      <c r="I227" s="169">
        <f>IFERROR(VLOOKUP(B227,'15D Building Details'!$C$24:$D$30,2, FALSE),0)</f>
        <v>51.330000000000005</v>
      </c>
    </row>
    <row r="228" spans="2:9">
      <c r="B228" s="166" t="str">
        <f t="shared" si="57"/>
        <v>LPG</v>
      </c>
      <c r="C228" s="168">
        <f t="shared" ca="1" si="57"/>
        <v>0</v>
      </c>
      <c r="D228" s="168">
        <v>0</v>
      </c>
      <c r="E228" s="168">
        <v>0</v>
      </c>
      <c r="F228" s="168">
        <v>0</v>
      </c>
      <c r="G228" s="168">
        <v>0</v>
      </c>
      <c r="H228" s="168">
        <v>0</v>
      </c>
      <c r="I228" s="169">
        <f>IFERROR(VLOOKUP(B228,'15D Building Details'!$C$24:$D$30,2, FALSE),0)</f>
        <v>60.199999999999996</v>
      </c>
    </row>
    <row r="229" spans="2:9">
      <c r="B229" s="166" t="str">
        <f t="shared" si="57"/>
        <v>Diesel Oil</v>
      </c>
      <c r="C229" s="168">
        <f t="shared" ca="1" si="57"/>
        <v>0</v>
      </c>
      <c r="D229" s="168">
        <v>0</v>
      </c>
      <c r="E229" s="168">
        <v>0</v>
      </c>
      <c r="F229" s="168">
        <v>0</v>
      </c>
      <c r="G229" s="168">
        <v>0</v>
      </c>
      <c r="H229" s="168">
        <v>0</v>
      </c>
      <c r="I229" s="169">
        <f>IFERROR(VLOOKUP(B229,'15D Building Details'!$C$24:$D$30,2, FALSE),0)</f>
        <v>69.5</v>
      </c>
    </row>
    <row r="230" spans="2:9">
      <c r="B230" s="166" t="str">
        <f t="shared" si="57"/>
        <v>Black Coal</v>
      </c>
      <c r="C230" s="168">
        <f t="shared" ca="1" si="57"/>
        <v>0</v>
      </c>
      <c r="D230" s="168">
        <v>0</v>
      </c>
      <c r="E230" s="168">
        <v>0</v>
      </c>
      <c r="F230" s="168">
        <v>0</v>
      </c>
      <c r="G230" s="168">
        <v>0</v>
      </c>
      <c r="H230" s="168">
        <v>0</v>
      </c>
      <c r="I230" s="169">
        <f>IFERROR(VLOOKUP(B230,'15D Building Details'!$C$24:$D$30,2, FALSE),0)</f>
        <v>88.43</v>
      </c>
    </row>
    <row r="231" spans="2:9">
      <c r="B231" s="166" t="str">
        <f t="shared" si="57"/>
        <v>Other</v>
      </c>
      <c r="C231" s="168">
        <f t="shared" ca="1" si="57"/>
        <v>0</v>
      </c>
      <c r="D231" s="168">
        <v>0</v>
      </c>
      <c r="E231" s="168">
        <v>0</v>
      </c>
      <c r="F231" s="168">
        <v>0</v>
      </c>
      <c r="G231" s="168">
        <v>0</v>
      </c>
      <c r="H231" s="168">
        <v>0</v>
      </c>
      <c r="I231" s="169">
        <f>IFERROR(VLOOKUP(B231,'15D Building Details'!$C$24:$D$30,2, FALSE),0)</f>
        <v>0</v>
      </c>
    </row>
    <row r="232" spans="2:9">
      <c r="B232" s="166"/>
      <c r="C232" s="168"/>
      <c r="D232" s="168"/>
      <c r="E232" s="168"/>
      <c r="F232" s="168"/>
      <c r="G232" s="168"/>
      <c r="H232" s="168"/>
      <c r="I232" s="169"/>
    </row>
    <row r="233" spans="2:9" ht="12.75" customHeight="1">
      <c r="B233" s="156" t="s">
        <v>268</v>
      </c>
      <c r="C233" s="170">
        <f ca="1">SUM(C225:C231)</f>
        <v>0</v>
      </c>
      <c r="D233" s="170">
        <f t="shared" ref="D233:H233" si="58">SUM(D225:D231)</f>
        <v>0</v>
      </c>
      <c r="E233" s="170">
        <f t="shared" si="58"/>
        <v>0</v>
      </c>
      <c r="F233" s="170">
        <f t="shared" si="58"/>
        <v>0</v>
      </c>
      <c r="G233" s="170">
        <f t="shared" si="58"/>
        <v>0</v>
      </c>
      <c r="H233" s="170">
        <f t="shared" si="58"/>
        <v>0</v>
      </c>
      <c r="I233" s="170"/>
    </row>
    <row r="234" spans="2:9" ht="12.75" customHeight="1">
      <c r="B234" s="156" t="s">
        <v>277</v>
      </c>
      <c r="C234" s="171">
        <f>C32</f>
        <v>0</v>
      </c>
      <c r="D234" s="171">
        <f>C234</f>
        <v>0</v>
      </c>
      <c r="E234" s="171">
        <f t="shared" ref="E234:H234" si="59">D234</f>
        <v>0</v>
      </c>
      <c r="F234" s="171">
        <f t="shared" si="59"/>
        <v>0</v>
      </c>
      <c r="G234" s="171">
        <f t="shared" si="59"/>
        <v>0</v>
      </c>
      <c r="H234" s="171">
        <f t="shared" si="59"/>
        <v>0</v>
      </c>
      <c r="I234" s="171"/>
    </row>
    <row r="235" spans="2:9" ht="12.75" customHeight="1">
      <c r="B235" s="156" t="s">
        <v>267</v>
      </c>
      <c r="C235" s="170" t="e">
        <f t="shared" ref="C235:H235" ca="1" si="60">C233*1000/C234</f>
        <v>#DIV/0!</v>
      </c>
      <c r="D235" s="170" t="e">
        <f t="shared" si="60"/>
        <v>#DIV/0!</v>
      </c>
      <c r="E235" s="170" t="e">
        <f t="shared" si="60"/>
        <v>#DIV/0!</v>
      </c>
      <c r="F235" s="170" t="e">
        <f t="shared" si="60"/>
        <v>#DIV/0!</v>
      </c>
      <c r="G235" s="170" t="e">
        <f t="shared" si="60"/>
        <v>#DIV/0!</v>
      </c>
      <c r="H235" s="170" t="e">
        <f t="shared" si="60"/>
        <v>#DIV/0!</v>
      </c>
      <c r="I235" s="170"/>
    </row>
    <row r="236" spans="2:9" s="163" customFormat="1" ht="12.75" customHeight="1">
      <c r="B236" s="164"/>
      <c r="C236" s="165"/>
      <c r="D236" s="165"/>
      <c r="E236" s="165"/>
      <c r="F236" s="165"/>
      <c r="G236" s="165"/>
      <c r="H236" s="165"/>
      <c r="I236" s="165"/>
    </row>
    <row r="237" spans="2:9" ht="12.75" customHeight="1">
      <c r="B237" s="156" t="s">
        <v>307</v>
      </c>
      <c r="C237" s="170">
        <f ca="1">SUMPRODUCT(C225:C232,$I$225:$I$232)</f>
        <v>0</v>
      </c>
      <c r="D237" s="170">
        <f t="shared" ref="D237:H237" si="61">SUMPRODUCT(D225:D232,$I$225:$I$232)</f>
        <v>0</v>
      </c>
      <c r="E237" s="170">
        <f t="shared" si="61"/>
        <v>0</v>
      </c>
      <c r="F237" s="170">
        <f t="shared" si="61"/>
        <v>0</v>
      </c>
      <c r="G237" s="170">
        <f t="shared" si="61"/>
        <v>0</v>
      </c>
      <c r="H237" s="170">
        <f t="shared" si="61"/>
        <v>0</v>
      </c>
      <c r="I237" s="170"/>
    </row>
    <row r="238" spans="2:9" ht="12.75" customHeight="1">
      <c r="B238" s="156" t="s">
        <v>308</v>
      </c>
      <c r="C238" s="170">
        <f ca="1">C237-(C226*$I$225)</f>
        <v>0</v>
      </c>
      <c r="D238" s="170">
        <f t="shared" ref="D238:H238" si="62">D237-(D226*$I$225)</f>
        <v>0</v>
      </c>
      <c r="E238" s="170">
        <f t="shared" si="62"/>
        <v>0</v>
      </c>
      <c r="F238" s="170">
        <f t="shared" si="62"/>
        <v>0</v>
      </c>
      <c r="G238" s="170">
        <f t="shared" si="62"/>
        <v>0</v>
      </c>
      <c r="H238" s="170">
        <f t="shared" si="62"/>
        <v>0</v>
      </c>
      <c r="I238" s="170"/>
    </row>
    <row r="239" spans="2:9" ht="38.25">
      <c r="B239" s="156" t="s">
        <v>309</v>
      </c>
      <c r="C239" s="172" t="e">
        <f ca="1">C$237/C$234</f>
        <v>#DIV/0!</v>
      </c>
      <c r="D239" s="172" t="e">
        <f t="shared" ref="D239:H239" si="63">D$237/D$234</f>
        <v>#DIV/0!</v>
      </c>
      <c r="E239" s="172" t="e">
        <f t="shared" si="63"/>
        <v>#DIV/0!</v>
      </c>
      <c r="F239" s="172" t="e">
        <f t="shared" si="63"/>
        <v>#DIV/0!</v>
      </c>
      <c r="G239" s="172" t="e">
        <f t="shared" si="63"/>
        <v>#DIV/0!</v>
      </c>
      <c r="H239" s="172" t="e">
        <f t="shared" si="63"/>
        <v>#DIV/0!</v>
      </c>
      <c r="I239" s="172"/>
    </row>
    <row r="240" spans="2:9">
      <c r="C240" s="55"/>
      <c r="D240" s="55"/>
      <c r="E240" s="55"/>
      <c r="F240" s="55"/>
      <c r="G240" s="55"/>
      <c r="H240" s="55"/>
    </row>
    <row r="241" spans="2:10">
      <c r="D241" s="55"/>
    </row>
    <row r="242" spans="2:10">
      <c r="C242" s="55"/>
      <c r="D242" s="55"/>
      <c r="E242" s="55"/>
      <c r="F242" s="55"/>
      <c r="G242" s="55"/>
      <c r="H242" s="55"/>
      <c r="I242" s="55"/>
      <c r="J242" s="55"/>
    </row>
    <row r="243" spans="2:10" s="21" customFormat="1" ht="15.75">
      <c r="B243" s="20" t="s">
        <v>317</v>
      </c>
      <c r="C243" s="20"/>
      <c r="D243" s="20"/>
      <c r="E243" s="20"/>
      <c r="F243" s="20"/>
      <c r="G243" s="20"/>
      <c r="H243" s="20"/>
      <c r="I243" s="20"/>
      <c r="J243" s="20"/>
    </row>
    <row r="244" spans="2:10">
      <c r="B244" s="33"/>
      <c r="C244" s="33"/>
      <c r="D244" s="33"/>
      <c r="E244" s="33"/>
      <c r="F244" s="33"/>
    </row>
    <row r="245" spans="2:10" ht="53.25">
      <c r="B245" s="223" t="s">
        <v>310</v>
      </c>
      <c r="C245" s="223" t="s">
        <v>391</v>
      </c>
      <c r="D245" s="21"/>
      <c r="E245" s="21"/>
      <c r="F245" s="21"/>
    </row>
    <row r="246" spans="2:10">
      <c r="B246" s="224" t="s">
        <v>180</v>
      </c>
      <c r="C246" s="225">
        <f>IFERROR(AVERAGE($D$239:$H$239),0)</f>
        <v>0</v>
      </c>
      <c r="E246" s="21"/>
      <c r="F246" s="21"/>
      <c r="G246" s="35"/>
      <c r="H246" s="35"/>
    </row>
    <row r="247" spans="2:10">
      <c r="B247" s="224" t="s">
        <v>255</v>
      </c>
      <c r="C247" s="225">
        <f>C246/70</f>
        <v>0</v>
      </c>
      <c r="E247" s="18"/>
      <c r="F247" s="21"/>
    </row>
    <row r="248" spans="2:10">
      <c r="B248" s="224" t="s">
        <v>271</v>
      </c>
      <c r="C248" s="225">
        <f>C247*100</f>
        <v>0</v>
      </c>
      <c r="E248" s="21"/>
      <c r="F248" s="21"/>
    </row>
    <row r="249" spans="2:10">
      <c r="E249" s="21"/>
      <c r="F249" s="21"/>
    </row>
    <row r="250" spans="2:10" ht="12.75" customHeight="1">
      <c r="C250" s="35"/>
      <c r="D250" s="35"/>
      <c r="E250" s="18"/>
    </row>
    <row r="251" spans="2:10" ht="76.5">
      <c r="B251" s="223" t="s">
        <v>186</v>
      </c>
      <c r="C251" s="223" t="s">
        <v>311</v>
      </c>
      <c r="D251" s="223" t="s">
        <v>312</v>
      </c>
      <c r="E251" s="36"/>
      <c r="F251" s="36"/>
      <c r="I251" s="37"/>
      <c r="J251" s="37"/>
    </row>
    <row r="252" spans="2:10">
      <c r="B252" s="224" t="s">
        <v>187</v>
      </c>
      <c r="C252" s="225" t="e">
        <f ca="1">C238/$C$234</f>
        <v>#DIV/0!</v>
      </c>
      <c r="D252" s="225" t="e">
        <f ca="1">C239</f>
        <v>#DIV/0!</v>
      </c>
      <c r="E252" s="36"/>
      <c r="F252" s="36"/>
      <c r="I252" s="35"/>
      <c r="J252" s="35"/>
    </row>
    <row r="253" spans="2:10">
      <c r="B253" s="224" t="s">
        <v>301</v>
      </c>
      <c r="C253" s="226">
        <f ca="1">MAX(0,IFERROR(1-(C252/C247/100),0))</f>
        <v>0</v>
      </c>
      <c r="D253" s="226">
        <f ca="1">MAX(0,IFERROR(1-(D252/C247/100),0))</f>
        <v>0</v>
      </c>
      <c r="E253" s="21"/>
      <c r="F253" s="21"/>
      <c r="I253" s="35"/>
      <c r="J253" s="35"/>
    </row>
    <row r="254" spans="2:10">
      <c r="B254" s="224" t="s">
        <v>302</v>
      </c>
      <c r="C254" s="226" t="e">
        <f ca="1">(1-C252/C246)</f>
        <v>#DIV/0!</v>
      </c>
      <c r="D254" s="226" t="e">
        <f ca="1">(1-D252/C246)</f>
        <v>#DIV/0!</v>
      </c>
      <c r="E254" s="21"/>
      <c r="F254" s="21"/>
      <c r="I254" s="35"/>
      <c r="J254" s="35"/>
    </row>
    <row r="255" spans="2:10">
      <c r="B255" s="21"/>
      <c r="C255" s="21"/>
      <c r="E255" s="21"/>
      <c r="F255" s="21"/>
      <c r="I255" s="35"/>
      <c r="J255" s="35"/>
    </row>
    <row r="256" spans="2:10">
      <c r="B256" s="6" t="s">
        <v>300</v>
      </c>
      <c r="C256" s="162" t="e">
        <f ca="1">IF(D254&gt;0.1,"YES","NO")</f>
        <v>#DIV/0!</v>
      </c>
      <c r="E256" s="21"/>
      <c r="F256" s="21"/>
      <c r="I256" s="35"/>
      <c r="J256" s="35"/>
    </row>
    <row r="257" spans="2:13">
      <c r="B257" s="6" t="s">
        <v>182</v>
      </c>
      <c r="C257" s="162">
        <f ca="1">VLOOKUP(C253,'Points Table'!$F$30:$I$52,3,1)</f>
        <v>0</v>
      </c>
      <c r="E257" s="37"/>
      <c r="F257" s="37"/>
      <c r="G257" s="37"/>
      <c r="H257" s="37"/>
      <c r="I257" s="35"/>
      <c r="J257" s="35"/>
    </row>
    <row r="260" spans="2:13" ht="15.75">
      <c r="B260" s="330" t="s">
        <v>399</v>
      </c>
      <c r="C260" s="330"/>
      <c r="D260" s="330"/>
      <c r="E260" s="330"/>
      <c r="F260" s="330"/>
      <c r="G260" s="330"/>
      <c r="H260" s="330"/>
      <c r="I260" s="330"/>
      <c r="J260" s="330"/>
      <c r="K260" s="330"/>
      <c r="L260" s="330"/>
      <c r="M260" s="330"/>
    </row>
    <row r="261" spans="2:13">
      <c r="B261" s="9"/>
      <c r="C261" s="9"/>
      <c r="D261" s="9"/>
      <c r="E261" s="9"/>
    </row>
    <row r="262" spans="2:13">
      <c r="B262" s="9"/>
      <c r="C262" s="9"/>
      <c r="D262" s="252" t="s">
        <v>400</v>
      </c>
      <c r="E262" s="247"/>
    </row>
    <row r="263" spans="2:13" ht="29.25" customHeight="1">
      <c r="B263" s="331" t="s">
        <v>401</v>
      </c>
      <c r="C263" s="332"/>
      <c r="D263" s="253"/>
      <c r="E263" s="333" t="s">
        <v>402</v>
      </c>
      <c r="F263" s="334"/>
    </row>
    <row r="264" spans="2:13" ht="20.100000000000001" customHeight="1">
      <c r="B264" s="331" t="s">
        <v>403</v>
      </c>
      <c r="C264" s="332"/>
      <c r="D264" s="254"/>
      <c r="E264" s="247"/>
    </row>
    <row r="265" spans="2:13" ht="20.100000000000001" customHeight="1">
      <c r="B265" s="331" t="s">
        <v>404</v>
      </c>
      <c r="C265" s="332"/>
      <c r="D265" s="255"/>
      <c r="E265" s="247"/>
    </row>
    <row r="266" spans="2:13" ht="20.100000000000001" customHeight="1">
      <c r="B266" s="331" t="s">
        <v>405</v>
      </c>
      <c r="C266" s="332"/>
      <c r="D266" s="255"/>
      <c r="E266" s="247"/>
    </row>
    <row r="267" spans="2:13" ht="20.100000000000001" customHeight="1">
      <c r="B267" s="331" t="s">
        <v>406</v>
      </c>
      <c r="C267" s="332"/>
      <c r="D267" s="255"/>
      <c r="E267" s="247"/>
    </row>
    <row r="268" spans="2:13" ht="29.25" customHeight="1">
      <c r="B268" s="335" t="str">
        <f>IF(D263="NABERS Energy Tenancy Rating","NABERS Energy Tenancy rating greenhouse gas emissions performance (kgCO2/m2 p.a.)",IF(D263="Tenant Collaboration","Tenant greenhouse gas emissions performance (kgCO2/m2 p.a.)", "Greenhouse Gas Emissions"))</f>
        <v>Greenhouse Gas Emissions</v>
      </c>
      <c r="C268" s="336"/>
      <c r="D268" s="256"/>
      <c r="E268" s="247"/>
    </row>
    <row r="269" spans="2:13">
      <c r="B269" s="9"/>
      <c r="C269" s="9"/>
      <c r="D269" s="252" t="s">
        <v>407</v>
      </c>
      <c r="E269" s="247"/>
    </row>
    <row r="270" spans="2:13" ht="28.5" customHeight="1">
      <c r="B270" s="331" t="s">
        <v>401</v>
      </c>
      <c r="C270" s="332"/>
      <c r="D270" s="253"/>
      <c r="E270" s="333" t="s">
        <v>402</v>
      </c>
      <c r="F270" s="334"/>
    </row>
    <row r="271" spans="2:13" ht="20.100000000000001" customHeight="1">
      <c r="B271" s="331" t="s">
        <v>403</v>
      </c>
      <c r="C271" s="332"/>
      <c r="D271" s="254"/>
      <c r="E271" s="247"/>
    </row>
    <row r="272" spans="2:13" ht="20.100000000000001" customHeight="1">
      <c r="B272" s="331" t="s">
        <v>404</v>
      </c>
      <c r="C272" s="332"/>
      <c r="D272" s="255"/>
      <c r="E272" s="247"/>
    </row>
    <row r="273" spans="2:6" ht="20.100000000000001" customHeight="1">
      <c r="B273" s="331" t="s">
        <v>405</v>
      </c>
      <c r="C273" s="332"/>
      <c r="D273" s="255"/>
      <c r="E273" s="247"/>
    </row>
    <row r="274" spans="2:6" ht="20.100000000000001" customHeight="1">
      <c r="B274" s="331" t="s">
        <v>406</v>
      </c>
      <c r="C274" s="332"/>
      <c r="D274" s="255"/>
      <c r="E274" s="247"/>
    </row>
    <row r="275" spans="2:6" ht="24" customHeight="1">
      <c r="B275" s="335" t="str">
        <f>IF(D270="NABERS Energy Tenancy Rating","NABERS Energy Tenancy rating greenhouse gas emissions performance (kgCO2/m2 p.a.)",IF(D270="Tenant Collaboration","Tenant greenhouse gas emissions performance (kgCO2/m2 p.a.)", "Greenhouse Gas Emissions"))</f>
        <v>Greenhouse Gas Emissions</v>
      </c>
      <c r="C275" s="336"/>
      <c r="D275" s="256"/>
      <c r="E275" s="247"/>
    </row>
    <row r="276" spans="2:6">
      <c r="B276" s="9"/>
      <c r="C276" s="9"/>
      <c r="D276" s="252" t="s">
        <v>408</v>
      </c>
      <c r="E276" s="247"/>
    </row>
    <row r="277" spans="2:6" ht="26.25" customHeight="1">
      <c r="B277" s="331" t="s">
        <v>401</v>
      </c>
      <c r="C277" s="332"/>
      <c r="D277" s="253"/>
      <c r="E277" s="333" t="s">
        <v>402</v>
      </c>
      <c r="F277" s="334"/>
    </row>
    <row r="278" spans="2:6" ht="20.100000000000001" customHeight="1">
      <c r="B278" s="331" t="s">
        <v>403</v>
      </c>
      <c r="C278" s="332"/>
      <c r="D278" s="254"/>
      <c r="E278" s="247"/>
    </row>
    <row r="279" spans="2:6" ht="20.100000000000001" customHeight="1">
      <c r="B279" s="331" t="s">
        <v>404</v>
      </c>
      <c r="C279" s="332"/>
      <c r="D279" s="255"/>
      <c r="E279" s="247"/>
    </row>
    <row r="280" spans="2:6" ht="20.100000000000001" customHeight="1">
      <c r="B280" s="331" t="s">
        <v>405</v>
      </c>
      <c r="C280" s="332"/>
      <c r="D280" s="255"/>
      <c r="E280" s="247"/>
    </row>
    <row r="281" spans="2:6" ht="20.100000000000001" customHeight="1">
      <c r="B281" s="331" t="s">
        <v>406</v>
      </c>
      <c r="C281" s="332"/>
      <c r="D281" s="255"/>
      <c r="E281" s="247"/>
    </row>
    <row r="282" spans="2:6" ht="27" customHeight="1">
      <c r="B282" s="335" t="str">
        <f>IF(D277="NABERS Energy Tenancy Rating","NABERS Energy Tenancy rating greenhouse gas emissions performance (kgCO2/m2 p.a.)",IF(D277="Tenant Collaboration","Tenant greenhouse gas emissions performance (kgCO2/m2 p.a.)", "Greenhouse Gas Emissions"))</f>
        <v>Greenhouse Gas Emissions</v>
      </c>
      <c r="C282" s="336"/>
      <c r="D282" s="256"/>
      <c r="E282" s="247"/>
    </row>
    <row r="283" spans="2:6">
      <c r="B283" s="9"/>
      <c r="C283" s="9"/>
      <c r="D283" s="252" t="s">
        <v>409</v>
      </c>
      <c r="E283" s="247"/>
    </row>
    <row r="284" spans="2:6" ht="28.5" customHeight="1">
      <c r="B284" s="331" t="s">
        <v>401</v>
      </c>
      <c r="C284" s="332"/>
      <c r="D284" s="253"/>
      <c r="E284" s="333" t="s">
        <v>402</v>
      </c>
      <c r="F284" s="334"/>
    </row>
    <row r="285" spans="2:6" ht="28.5" customHeight="1">
      <c r="B285" s="331" t="s">
        <v>403</v>
      </c>
      <c r="C285" s="332"/>
      <c r="D285" s="254"/>
      <c r="E285" s="247"/>
    </row>
    <row r="286" spans="2:6" ht="28.5" customHeight="1">
      <c r="B286" s="331" t="s">
        <v>404</v>
      </c>
      <c r="C286" s="332"/>
      <c r="D286" s="255"/>
      <c r="E286" s="247"/>
    </row>
    <row r="287" spans="2:6" ht="28.5" customHeight="1">
      <c r="B287" s="331" t="s">
        <v>405</v>
      </c>
      <c r="C287" s="332"/>
      <c r="D287" s="255"/>
      <c r="E287" s="247"/>
    </row>
    <row r="288" spans="2:6" ht="28.5" customHeight="1">
      <c r="B288" s="331" t="s">
        <v>406</v>
      </c>
      <c r="C288" s="332"/>
      <c r="D288" s="255"/>
      <c r="E288" s="247"/>
    </row>
    <row r="289" spans="2:6" ht="30" customHeight="1">
      <c r="B289" s="335" t="str">
        <f>IF(D284="NABERS Energy Tenancy Rating","NABERS Energy Tenancy rating greenhouse gas emissions performance (kgCO2/m2 p.a.)",IF(D284="Tenant Collaboration","Tenant greenhouse gas emissions performance (kgCO2/m2 p.a.)", "Greenhouse Gas Emissions"))</f>
        <v>Greenhouse Gas Emissions</v>
      </c>
      <c r="C289" s="336"/>
      <c r="D289" s="256"/>
      <c r="E289" s="247"/>
    </row>
    <row r="290" spans="2:6">
      <c r="B290" s="9"/>
      <c r="C290" s="9"/>
      <c r="D290" s="252" t="s">
        <v>410</v>
      </c>
      <c r="E290" s="247"/>
    </row>
    <row r="291" spans="2:6" ht="27" customHeight="1">
      <c r="B291" s="331" t="s">
        <v>401</v>
      </c>
      <c r="C291" s="332"/>
      <c r="D291" s="253"/>
      <c r="E291" s="333" t="s">
        <v>402</v>
      </c>
      <c r="F291" s="334"/>
    </row>
    <row r="292" spans="2:6" ht="21" customHeight="1">
      <c r="B292" s="331" t="s">
        <v>403</v>
      </c>
      <c r="C292" s="332"/>
      <c r="D292" s="254"/>
      <c r="E292" s="247"/>
    </row>
    <row r="293" spans="2:6" ht="21" customHeight="1">
      <c r="B293" s="331" t="s">
        <v>404</v>
      </c>
      <c r="C293" s="332"/>
      <c r="D293" s="255"/>
      <c r="E293" s="247"/>
    </row>
    <row r="294" spans="2:6" ht="21" customHeight="1">
      <c r="B294" s="331" t="s">
        <v>405</v>
      </c>
      <c r="C294" s="332"/>
      <c r="D294" s="255"/>
      <c r="E294" s="247"/>
    </row>
    <row r="295" spans="2:6" ht="21" customHeight="1">
      <c r="B295" s="331" t="s">
        <v>406</v>
      </c>
      <c r="C295" s="332"/>
      <c r="D295" s="255"/>
      <c r="E295" s="247"/>
    </row>
    <row r="296" spans="2:6" ht="28.5" customHeight="1">
      <c r="B296" s="335" t="str">
        <f>IF(D291="NABERS Energy Tenancy Rating","NABERS Energy Tenancy rating greenhouse gas emissions performance (kgCO2/m2 p.a.)",IF(D291="Tenant Collaboration","Tenant greenhouse gas emissions performance (kgCO2/m2 p.a.)", "Greenhouse Gas Emissions"))</f>
        <v>Greenhouse Gas Emissions</v>
      </c>
      <c r="C296" s="336"/>
      <c r="D296" s="256"/>
      <c r="E296" s="247"/>
    </row>
    <row r="297" spans="2:6">
      <c r="B297" s="257"/>
      <c r="C297" s="257"/>
      <c r="D297" s="258"/>
      <c r="E297" s="247"/>
    </row>
    <row r="298" spans="2:6">
      <c r="B298" s="331" t="s">
        <v>411</v>
      </c>
      <c r="C298" s="337"/>
      <c r="D298" s="259">
        <f>SUM(D265,D272,D279,D286,D293)</f>
        <v>0</v>
      </c>
      <c r="E298" s="9"/>
    </row>
    <row r="299" spans="2:6">
      <c r="B299" s="331" t="s">
        <v>412</v>
      </c>
      <c r="C299" s="337"/>
      <c r="D299" s="260">
        <f>IFERROR(D298/C32,0)</f>
        <v>0</v>
      </c>
      <c r="E299" s="9"/>
    </row>
    <row r="300" spans="2:6">
      <c r="B300" s="338" t="s">
        <v>413</v>
      </c>
      <c r="C300" s="338"/>
      <c r="D300" s="162" t="s">
        <v>414</v>
      </c>
      <c r="E300" s="9"/>
    </row>
    <row r="301" spans="2:6">
      <c r="B301" s="339" t="s">
        <v>415</v>
      </c>
      <c r="C301" s="339"/>
      <c r="D301" s="261">
        <f>IF('15D Building Details'!C18='AGO Emission Factors'!E7,VLOOKUP(D328,'Points Table'!E32:F35,2,TRUE),0)</f>
        <v>0</v>
      </c>
      <c r="E301" s="9"/>
    </row>
    <row r="302" spans="2:6">
      <c r="B302" s="9" t="s">
        <v>416</v>
      </c>
      <c r="C302" s="9"/>
      <c r="D302" s="9"/>
      <c r="E302" s="9"/>
    </row>
  </sheetData>
  <sheetProtection password="E6B1" sheet="1" objects="1" scenarios="1"/>
  <mergeCells count="94">
    <mergeCell ref="B296:C296"/>
    <mergeCell ref="B298:C298"/>
    <mergeCell ref="B299:C299"/>
    <mergeCell ref="B300:C300"/>
    <mergeCell ref="B301:C301"/>
    <mergeCell ref="E291:F291"/>
    <mergeCell ref="B292:C292"/>
    <mergeCell ref="B293:C293"/>
    <mergeCell ref="B294:C294"/>
    <mergeCell ref="B295:C295"/>
    <mergeCell ref="B286:C286"/>
    <mergeCell ref="B287:C287"/>
    <mergeCell ref="B288:C288"/>
    <mergeCell ref="B289:C289"/>
    <mergeCell ref="B291:C291"/>
    <mergeCell ref="B281:C281"/>
    <mergeCell ref="B282:C282"/>
    <mergeCell ref="B284:C284"/>
    <mergeCell ref="E284:F284"/>
    <mergeCell ref="B285:C285"/>
    <mergeCell ref="B277:C277"/>
    <mergeCell ref="E277:F277"/>
    <mergeCell ref="B278:C278"/>
    <mergeCell ref="B279:C279"/>
    <mergeCell ref="B280:C280"/>
    <mergeCell ref="B271:C271"/>
    <mergeCell ref="B272:C272"/>
    <mergeCell ref="B273:C273"/>
    <mergeCell ref="B274:C274"/>
    <mergeCell ref="B275:C275"/>
    <mergeCell ref="B266:C266"/>
    <mergeCell ref="B267:C267"/>
    <mergeCell ref="B268:C268"/>
    <mergeCell ref="B270:C270"/>
    <mergeCell ref="E270:F270"/>
    <mergeCell ref="B260:M260"/>
    <mergeCell ref="B263:C263"/>
    <mergeCell ref="E263:F263"/>
    <mergeCell ref="B264:C264"/>
    <mergeCell ref="B265:C265"/>
    <mergeCell ref="B39:B40"/>
    <mergeCell ref="C39:C40"/>
    <mergeCell ref="B28:B29"/>
    <mergeCell ref="C28:C29"/>
    <mergeCell ref="B13:B14"/>
    <mergeCell ref="C13:C14"/>
    <mergeCell ref="B223:B224"/>
    <mergeCell ref="I223:I224"/>
    <mergeCell ref="D223:H223"/>
    <mergeCell ref="B206:B207"/>
    <mergeCell ref="C206:C207"/>
    <mergeCell ref="D206:H206"/>
    <mergeCell ref="C222:H222"/>
    <mergeCell ref="C53:H53"/>
    <mergeCell ref="C66:H66"/>
    <mergeCell ref="D67:H67"/>
    <mergeCell ref="D13:H13"/>
    <mergeCell ref="C12:H12"/>
    <mergeCell ref="D28:H28"/>
    <mergeCell ref="C27:H27"/>
    <mergeCell ref="D39:H39"/>
    <mergeCell ref="C38:H38"/>
    <mergeCell ref="C191:H191"/>
    <mergeCell ref="C134:C135"/>
    <mergeCell ref="D134:H134"/>
    <mergeCell ref="B54:B55"/>
    <mergeCell ref="C54:C55"/>
    <mergeCell ref="C67:C68"/>
    <mergeCell ref="D54:H54"/>
    <mergeCell ref="B115:B116"/>
    <mergeCell ref="C115:C116"/>
    <mergeCell ref="D115:H115"/>
    <mergeCell ref="C84:H84"/>
    <mergeCell ref="C98:H98"/>
    <mergeCell ref="C114:H114"/>
    <mergeCell ref="B67:B68"/>
    <mergeCell ref="B99:B100"/>
    <mergeCell ref="B147:B148"/>
    <mergeCell ref="C205:H205"/>
    <mergeCell ref="B85:B86"/>
    <mergeCell ref="C85:C86"/>
    <mergeCell ref="C99:C100"/>
    <mergeCell ref="D85:H85"/>
    <mergeCell ref="D99:H99"/>
    <mergeCell ref="C133:H133"/>
    <mergeCell ref="B134:B135"/>
    <mergeCell ref="B192:B193"/>
    <mergeCell ref="C192:C193"/>
    <mergeCell ref="D192:H192"/>
    <mergeCell ref="C164:I164"/>
    <mergeCell ref="C175:I175"/>
    <mergeCell ref="C146:H146"/>
    <mergeCell ref="C147:C148"/>
    <mergeCell ref="D147:H147"/>
  </mergeCells>
  <conditionalFormatting sqref="C136:H142 C149:H155">
    <cfRule type="cellIs" dxfId="0" priority="1" operator="lessThan">
      <formula>0</formula>
    </cfRule>
  </conditionalFormatting>
  <dataValidations count="1">
    <dataValidation type="list" allowBlank="1" showInputMessage="1" showErrorMessage="1" sqref="C166:I172 C177:I183">
      <formula1>truefalse</formula1>
    </dataValidation>
  </dataValidations>
  <pageMargins left="0.70866141732283472" right="0.70866141732283472" top="0.74803149606299213" bottom="0.74803149606299213" header="0.31496062992125984" footer="0.31496062992125984"/>
  <pageSetup paperSize="9" scale="14" orientation="landscape" r:id="rId1"/>
  <rowBreaks count="3" manualBreakCount="3">
    <brk id="8" max="16383" man="1"/>
    <brk id="158" max="16383" man="1"/>
    <brk id="218" max="16383"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'AGO Emission Factors'!$G$7:$G$8</xm:f>
          </x14:formula1>
          <xm:sqref>D263 D270 D277 D284 D291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pageSetUpPr fitToPage="1"/>
  </sheetPr>
  <dimension ref="A1:K35"/>
  <sheetViews>
    <sheetView showGridLines="0" zoomScale="85" zoomScaleNormal="85" workbookViewId="0">
      <selection activeCell="J15" sqref="J15"/>
    </sheetView>
  </sheetViews>
  <sheetFormatPr defaultRowHeight="14.25"/>
  <cols>
    <col min="1" max="1" width="47.42578125" style="77" customWidth="1"/>
    <col min="2" max="2" width="18.42578125" style="77" customWidth="1"/>
    <col min="3" max="3" width="20.5703125" style="77" customWidth="1"/>
    <col min="4" max="4" width="55.42578125" style="77" customWidth="1"/>
    <col min="5" max="5" width="9" style="77" customWidth="1"/>
    <col min="6" max="6" width="20.7109375" style="77" customWidth="1"/>
    <col min="7" max="7" width="14" style="78" customWidth="1"/>
    <col min="8" max="8" width="16.7109375" style="78" customWidth="1"/>
    <col min="9" max="10" width="14" style="78" customWidth="1"/>
    <col min="11" max="11" width="57.140625" style="77" customWidth="1"/>
    <col min="12" max="16384" width="9.140625" style="77"/>
  </cols>
  <sheetData>
    <row r="1" spans="1:11" ht="91.5" customHeight="1"/>
    <row r="2" spans="1:11" s="11" customFormat="1">
      <c r="A2" s="155" t="s">
        <v>191</v>
      </c>
      <c r="B2" s="155"/>
      <c r="C2" s="155"/>
      <c r="D2" s="155"/>
      <c r="E2" s="155"/>
      <c r="F2" s="155"/>
      <c r="G2" s="155"/>
      <c r="H2" s="155"/>
      <c r="I2" s="155"/>
      <c r="J2" s="155"/>
      <c r="K2" s="155"/>
    </row>
    <row r="3" spans="1:11" s="11" customFormat="1" ht="54.75">
      <c r="A3" s="155" t="s">
        <v>105</v>
      </c>
      <c r="B3" s="155" t="s">
        <v>189</v>
      </c>
      <c r="C3" s="155" t="s">
        <v>192</v>
      </c>
      <c r="D3" s="155" t="s">
        <v>188</v>
      </c>
      <c r="E3" s="155"/>
      <c r="F3" s="155" t="s">
        <v>193</v>
      </c>
      <c r="G3" s="155" t="s">
        <v>383</v>
      </c>
      <c r="H3" s="155"/>
      <c r="I3" s="155"/>
      <c r="J3" s="155" t="s">
        <v>384</v>
      </c>
      <c r="K3" s="155" t="s">
        <v>169</v>
      </c>
    </row>
    <row r="4" spans="1:11" s="11" customFormat="1" ht="16.5">
      <c r="A4" s="155"/>
      <c r="B4" s="155"/>
      <c r="C4" s="155"/>
      <c r="D4" s="155"/>
      <c r="E4" s="155" t="s">
        <v>17</v>
      </c>
      <c r="F4" s="155" t="s">
        <v>194</v>
      </c>
      <c r="G4" s="155" t="s">
        <v>385</v>
      </c>
      <c r="H4" s="155" t="s">
        <v>386</v>
      </c>
      <c r="I4" s="155" t="s">
        <v>387</v>
      </c>
      <c r="J4" s="155"/>
      <c r="K4" s="155"/>
    </row>
    <row r="5" spans="1:11" s="15" customFormat="1">
      <c r="A5" s="12" t="s">
        <v>195</v>
      </c>
      <c r="B5" s="12" t="s">
        <v>91</v>
      </c>
      <c r="C5" s="13">
        <v>17</v>
      </c>
      <c r="D5" s="12" t="s">
        <v>195</v>
      </c>
      <c r="E5" s="12" t="s">
        <v>10</v>
      </c>
      <c r="F5" s="14">
        <v>1E-3</v>
      </c>
      <c r="G5" s="13">
        <v>51.2</v>
      </c>
      <c r="H5" s="13">
        <v>0.1</v>
      </c>
      <c r="I5" s="13">
        <v>0.03</v>
      </c>
      <c r="J5" s="13">
        <f t="shared" ref="J5:J10" si="0">SUM(G5:I5)</f>
        <v>51.330000000000005</v>
      </c>
      <c r="K5" s="12" t="s">
        <v>196</v>
      </c>
    </row>
    <row r="6" spans="1:11" s="15" customFormat="1">
      <c r="A6" s="12" t="s">
        <v>28</v>
      </c>
      <c r="B6" s="12" t="s">
        <v>91</v>
      </c>
      <c r="C6" s="13">
        <v>40</v>
      </c>
      <c r="D6" s="12" t="s">
        <v>242</v>
      </c>
      <c r="E6" s="12" t="s">
        <v>20</v>
      </c>
      <c r="F6" s="14">
        <v>38.6</v>
      </c>
      <c r="G6" s="13">
        <v>69.2</v>
      </c>
      <c r="H6" s="13">
        <v>0.1</v>
      </c>
      <c r="I6" s="13">
        <v>0.2</v>
      </c>
      <c r="J6" s="13">
        <f t="shared" si="0"/>
        <v>69.5</v>
      </c>
      <c r="K6" s="12" t="s">
        <v>197</v>
      </c>
    </row>
    <row r="7" spans="1:11" s="15" customFormat="1">
      <c r="A7" s="12" t="s">
        <v>198</v>
      </c>
      <c r="B7" s="12" t="s">
        <v>91</v>
      </c>
      <c r="C7" s="13">
        <v>64</v>
      </c>
      <c r="D7" s="12" t="s">
        <v>198</v>
      </c>
      <c r="E7" s="12" t="s">
        <v>20</v>
      </c>
      <c r="F7" s="14">
        <v>34.200000000000003</v>
      </c>
      <c r="G7" s="13">
        <v>66.7</v>
      </c>
      <c r="H7" s="13">
        <v>0.02</v>
      </c>
      <c r="I7" s="13">
        <v>0.2</v>
      </c>
      <c r="J7" s="13">
        <f t="shared" si="0"/>
        <v>66.92</v>
      </c>
      <c r="K7" s="12" t="s">
        <v>199</v>
      </c>
    </row>
    <row r="8" spans="1:11" s="15" customFormat="1">
      <c r="A8" s="12" t="s">
        <v>0</v>
      </c>
      <c r="B8" s="12" t="s">
        <v>91</v>
      </c>
      <c r="C8" s="13">
        <v>66</v>
      </c>
      <c r="D8" s="12" t="s">
        <v>200</v>
      </c>
      <c r="E8" s="12" t="s">
        <v>20</v>
      </c>
      <c r="F8" s="14">
        <v>26.2</v>
      </c>
      <c r="G8" s="13">
        <v>59.6</v>
      </c>
      <c r="H8" s="13">
        <v>0.3</v>
      </c>
      <c r="I8" s="13">
        <v>0.3</v>
      </c>
      <c r="J8" s="13">
        <f t="shared" si="0"/>
        <v>60.199999999999996</v>
      </c>
      <c r="K8" s="12" t="s">
        <v>199</v>
      </c>
    </row>
    <row r="9" spans="1:11" s="15" customFormat="1">
      <c r="A9" s="12" t="s">
        <v>235</v>
      </c>
      <c r="B9" s="12" t="s">
        <v>91</v>
      </c>
      <c r="C9" s="13">
        <v>1</v>
      </c>
      <c r="D9" s="12" t="s">
        <v>237</v>
      </c>
      <c r="E9" s="12" t="s">
        <v>236</v>
      </c>
      <c r="F9" s="12">
        <v>27</v>
      </c>
      <c r="G9" s="13">
        <v>88.2</v>
      </c>
      <c r="H9" s="13">
        <v>0.03</v>
      </c>
      <c r="I9" s="13">
        <v>0.2</v>
      </c>
      <c r="J9" s="13">
        <f t="shared" si="0"/>
        <v>88.43</v>
      </c>
      <c r="K9" s="12" t="s">
        <v>241</v>
      </c>
    </row>
    <row r="10" spans="1:11" s="15" customFormat="1">
      <c r="A10" s="12" t="s">
        <v>240</v>
      </c>
      <c r="B10" s="12" t="s">
        <v>91</v>
      </c>
      <c r="C10" s="13" t="s">
        <v>238</v>
      </c>
      <c r="D10" s="12" t="s">
        <v>239</v>
      </c>
      <c r="E10" s="12" t="s">
        <v>236</v>
      </c>
      <c r="F10" s="12">
        <v>21</v>
      </c>
      <c r="G10" s="13">
        <v>88.2</v>
      </c>
      <c r="H10" s="13">
        <v>0.03</v>
      </c>
      <c r="I10" s="13">
        <v>0.2</v>
      </c>
      <c r="J10" s="13">
        <f t="shared" si="0"/>
        <v>88.43</v>
      </c>
      <c r="K10" s="12" t="s">
        <v>241</v>
      </c>
    </row>
    <row r="20" spans="1:11" s="15" customFormat="1" ht="15" customHeight="1">
      <c r="A20" s="155" t="s">
        <v>202</v>
      </c>
      <c r="B20" s="155"/>
      <c r="C20" s="155"/>
      <c r="D20" s="155"/>
      <c r="E20" s="155"/>
      <c r="F20" s="155"/>
      <c r="G20" s="155"/>
      <c r="H20" s="155"/>
      <c r="I20" s="155"/>
      <c r="J20" s="155"/>
      <c r="K20" s="155"/>
    </row>
    <row r="21" spans="1:11" s="15" customFormat="1" ht="54.75">
      <c r="A21" s="155" t="s">
        <v>105</v>
      </c>
      <c r="B21" s="155"/>
      <c r="C21" s="155" t="s">
        <v>192</v>
      </c>
      <c r="D21" s="155" t="s">
        <v>188</v>
      </c>
      <c r="E21" s="155" t="s">
        <v>17</v>
      </c>
      <c r="F21" s="155" t="s">
        <v>201</v>
      </c>
      <c r="G21" s="155" t="s">
        <v>383</v>
      </c>
      <c r="H21" s="155"/>
      <c r="I21" s="155"/>
      <c r="J21" s="155" t="s">
        <v>384</v>
      </c>
      <c r="K21" s="155" t="s">
        <v>169</v>
      </c>
    </row>
    <row r="22" spans="1:11" s="15" customFormat="1" ht="16.5">
      <c r="A22" s="155"/>
      <c r="B22" s="155"/>
      <c r="C22" s="155"/>
      <c r="D22" s="155"/>
      <c r="E22" s="155"/>
      <c r="F22" s="155"/>
      <c r="G22" s="155" t="s">
        <v>385</v>
      </c>
      <c r="H22" s="155" t="s">
        <v>386</v>
      </c>
      <c r="I22" s="155" t="s">
        <v>387</v>
      </c>
      <c r="J22" s="155"/>
      <c r="K22" s="155"/>
    </row>
    <row r="23" spans="1:11" s="15" customFormat="1">
      <c r="A23" s="13" t="s">
        <v>203</v>
      </c>
      <c r="B23" s="13" t="s">
        <v>89</v>
      </c>
      <c r="C23" s="13">
        <v>59</v>
      </c>
      <c r="D23" s="16" t="s">
        <v>204</v>
      </c>
      <c r="E23" s="12" t="s">
        <v>5</v>
      </c>
      <c r="F23" s="12">
        <v>3.5999999999999999E-3</v>
      </c>
      <c r="G23" s="12">
        <v>0</v>
      </c>
      <c r="H23" s="13">
        <v>0</v>
      </c>
      <c r="I23" s="13">
        <v>0</v>
      </c>
      <c r="J23" s="13">
        <f>SUM(G23:I23)</f>
        <v>0</v>
      </c>
      <c r="K23" s="12" t="s">
        <v>205</v>
      </c>
    </row>
    <row r="24" spans="1:11" s="15" customFormat="1">
      <c r="A24" s="12" t="s">
        <v>34</v>
      </c>
      <c r="B24" s="13" t="s">
        <v>89</v>
      </c>
      <c r="C24" s="13">
        <v>77</v>
      </c>
      <c r="D24" s="12" t="s">
        <v>206</v>
      </c>
      <c r="E24" s="12" t="s">
        <v>5</v>
      </c>
      <c r="F24" s="12">
        <v>3.5999999999999999E-3</v>
      </c>
      <c r="G24" s="12">
        <v>0.89</v>
      </c>
      <c r="H24" s="13">
        <v>0</v>
      </c>
      <c r="I24" s="13">
        <v>0</v>
      </c>
      <c r="J24" s="13">
        <f t="shared" ref="J24:J34" si="1">SUM(G24:I24)</f>
        <v>0.89</v>
      </c>
      <c r="K24" s="12" t="s">
        <v>207</v>
      </c>
    </row>
    <row r="25" spans="1:11" s="15" customFormat="1">
      <c r="A25" s="12" t="s">
        <v>35</v>
      </c>
      <c r="B25" s="13" t="s">
        <v>89</v>
      </c>
      <c r="C25" s="13">
        <v>77</v>
      </c>
      <c r="D25" s="12" t="s">
        <v>206</v>
      </c>
      <c r="E25" s="12" t="s">
        <v>5</v>
      </c>
      <c r="F25" s="12">
        <v>3.5999999999999999E-3</v>
      </c>
      <c r="G25" s="12">
        <v>0.89</v>
      </c>
      <c r="H25" s="13">
        <v>0</v>
      </c>
      <c r="I25" s="13">
        <v>0</v>
      </c>
      <c r="J25" s="13">
        <f t="shared" si="1"/>
        <v>0.89</v>
      </c>
      <c r="K25" s="12" t="s">
        <v>207</v>
      </c>
    </row>
    <row r="26" spans="1:11" s="15" customFormat="1">
      <c r="A26" s="12" t="s">
        <v>30</v>
      </c>
      <c r="B26" s="13" t="s">
        <v>89</v>
      </c>
      <c r="C26" s="13">
        <v>78</v>
      </c>
      <c r="D26" s="12" t="s">
        <v>208</v>
      </c>
      <c r="E26" s="12" t="s">
        <v>5</v>
      </c>
      <c r="F26" s="12">
        <v>3.5999999999999999E-3</v>
      </c>
      <c r="G26" s="12">
        <v>1.21</v>
      </c>
      <c r="H26" s="13">
        <v>0</v>
      </c>
      <c r="I26" s="13">
        <v>0</v>
      </c>
      <c r="J26" s="13">
        <f t="shared" si="1"/>
        <v>1.21</v>
      </c>
      <c r="K26" s="12" t="s">
        <v>207</v>
      </c>
    </row>
    <row r="27" spans="1:11" s="15" customFormat="1">
      <c r="A27" s="12" t="s">
        <v>33</v>
      </c>
      <c r="B27" s="13" t="s">
        <v>89</v>
      </c>
      <c r="C27" s="13">
        <v>79</v>
      </c>
      <c r="D27" s="12" t="s">
        <v>209</v>
      </c>
      <c r="E27" s="12" t="s">
        <v>5</v>
      </c>
      <c r="F27" s="12">
        <v>3.5999999999999999E-3</v>
      </c>
      <c r="G27" s="12">
        <v>0.88</v>
      </c>
      <c r="H27" s="13">
        <v>0</v>
      </c>
      <c r="I27" s="13">
        <v>0</v>
      </c>
      <c r="J27" s="13">
        <f t="shared" si="1"/>
        <v>0.88</v>
      </c>
      <c r="K27" s="12" t="s">
        <v>207</v>
      </c>
    </row>
    <row r="28" spans="1:11" s="15" customFormat="1">
      <c r="A28" s="12" t="s">
        <v>32</v>
      </c>
      <c r="B28" s="13" t="s">
        <v>89</v>
      </c>
      <c r="C28" s="13">
        <v>80</v>
      </c>
      <c r="D28" s="12" t="s">
        <v>210</v>
      </c>
      <c r="E28" s="12" t="s">
        <v>5</v>
      </c>
      <c r="F28" s="12">
        <v>3.5999999999999999E-3</v>
      </c>
      <c r="G28" s="12">
        <v>0.68</v>
      </c>
      <c r="H28" s="13">
        <v>0</v>
      </c>
      <c r="I28" s="13">
        <v>0</v>
      </c>
      <c r="J28" s="13">
        <f t="shared" si="1"/>
        <v>0.68</v>
      </c>
      <c r="K28" s="12" t="s">
        <v>207</v>
      </c>
    </row>
    <row r="29" spans="1:11" s="15" customFormat="1">
      <c r="A29" s="12" t="s">
        <v>29</v>
      </c>
      <c r="B29" s="13" t="s">
        <v>89</v>
      </c>
      <c r="C29" s="13">
        <v>81</v>
      </c>
      <c r="D29" s="12" t="s">
        <v>211</v>
      </c>
      <c r="E29" s="12" t="s">
        <v>5</v>
      </c>
      <c r="F29" s="12">
        <v>3.5999999999999999E-3</v>
      </c>
      <c r="G29" s="12">
        <v>0.8</v>
      </c>
      <c r="H29" s="13">
        <v>0</v>
      </c>
      <c r="I29" s="13">
        <v>0</v>
      </c>
      <c r="J29" s="13">
        <f t="shared" si="1"/>
        <v>0.8</v>
      </c>
      <c r="K29" s="12" t="s">
        <v>207</v>
      </c>
    </row>
    <row r="30" spans="1:11" s="15" customFormat="1">
      <c r="A30" s="12" t="s">
        <v>31</v>
      </c>
      <c r="B30" s="13" t="s">
        <v>89</v>
      </c>
      <c r="C30" s="13">
        <v>82</v>
      </c>
      <c r="D30" s="12" t="s">
        <v>212</v>
      </c>
      <c r="E30" s="12" t="s">
        <v>5</v>
      </c>
      <c r="F30" s="12">
        <v>3.5999999999999999E-3</v>
      </c>
      <c r="G30" s="12">
        <v>0.3</v>
      </c>
      <c r="H30" s="13">
        <v>0</v>
      </c>
      <c r="I30" s="13">
        <v>0</v>
      </c>
      <c r="J30" s="13">
        <f t="shared" si="1"/>
        <v>0.3</v>
      </c>
      <c r="K30" s="12" t="s">
        <v>207</v>
      </c>
    </row>
    <row r="31" spans="1:11" s="15" customFormat="1">
      <c r="A31" s="12" t="s">
        <v>36</v>
      </c>
      <c r="B31" s="13" t="s">
        <v>89</v>
      </c>
      <c r="C31" s="13">
        <v>83</v>
      </c>
      <c r="D31" s="12" t="s">
        <v>213</v>
      </c>
      <c r="E31" s="12" t="s">
        <v>5</v>
      </c>
      <c r="F31" s="12">
        <v>3.5999999999999999E-3</v>
      </c>
      <c r="G31" s="12">
        <v>0.67</v>
      </c>
      <c r="H31" s="13">
        <v>0</v>
      </c>
      <c r="I31" s="13">
        <v>0</v>
      </c>
      <c r="J31" s="13">
        <f t="shared" si="1"/>
        <v>0.67</v>
      </c>
      <c r="K31" s="12" t="s">
        <v>207</v>
      </c>
    </row>
    <row r="32" spans="1:11" s="15" customFormat="1">
      <c r="A32" s="12" t="s">
        <v>203</v>
      </c>
      <c r="B32" s="12" t="s">
        <v>203</v>
      </c>
      <c r="C32" s="13" t="s">
        <v>214</v>
      </c>
      <c r="D32" s="12" t="s">
        <v>215</v>
      </c>
      <c r="E32" s="12" t="s">
        <v>5</v>
      </c>
      <c r="F32" s="12">
        <v>3.5999999999999999E-3</v>
      </c>
      <c r="G32" s="12">
        <v>0</v>
      </c>
      <c r="H32" s="13">
        <v>0</v>
      </c>
      <c r="I32" s="13">
        <v>0</v>
      </c>
      <c r="J32" s="13">
        <f t="shared" si="1"/>
        <v>0</v>
      </c>
      <c r="K32" s="12"/>
    </row>
    <row r="33" spans="1:11" s="15" customFormat="1">
      <c r="A33" s="12" t="s">
        <v>203</v>
      </c>
      <c r="B33" s="12" t="s">
        <v>203</v>
      </c>
      <c r="C33" s="13" t="s">
        <v>216</v>
      </c>
      <c r="D33" s="12" t="s">
        <v>217</v>
      </c>
      <c r="E33" s="12" t="s">
        <v>5</v>
      </c>
      <c r="F33" s="12">
        <v>3.5999999999999999E-3</v>
      </c>
      <c r="G33" s="12">
        <v>0</v>
      </c>
      <c r="H33" s="13">
        <v>0</v>
      </c>
      <c r="I33" s="13">
        <v>0</v>
      </c>
      <c r="J33" s="13">
        <f t="shared" si="1"/>
        <v>0</v>
      </c>
      <c r="K33" s="12"/>
    </row>
    <row r="34" spans="1:11" s="15" customFormat="1">
      <c r="A34" s="12" t="s">
        <v>203</v>
      </c>
      <c r="B34" s="12" t="s">
        <v>203</v>
      </c>
      <c r="C34" s="13" t="s">
        <v>218</v>
      </c>
      <c r="D34" s="12" t="s">
        <v>219</v>
      </c>
      <c r="E34" s="12" t="s">
        <v>5</v>
      </c>
      <c r="F34" s="12">
        <v>3.5999999999999999E-3</v>
      </c>
      <c r="G34" s="12">
        <v>0</v>
      </c>
      <c r="H34" s="13">
        <v>0</v>
      </c>
      <c r="I34" s="13">
        <v>0</v>
      </c>
      <c r="J34" s="13">
        <f t="shared" si="1"/>
        <v>0</v>
      </c>
      <c r="K34" s="12"/>
    </row>
    <row r="35" spans="1:11" s="15" customFormat="1">
      <c r="A35" s="12" t="s">
        <v>280</v>
      </c>
      <c r="B35" s="13" t="s">
        <v>203</v>
      </c>
      <c r="C35" s="13" t="s">
        <v>304</v>
      </c>
      <c r="D35" s="12" t="s">
        <v>305</v>
      </c>
      <c r="E35" s="12" t="s">
        <v>5</v>
      </c>
      <c r="F35" s="12">
        <v>3.5999999999999999E-3</v>
      </c>
      <c r="G35" s="12">
        <v>0</v>
      </c>
      <c r="H35" s="13">
        <v>0</v>
      </c>
      <c r="I35" s="13">
        <v>0</v>
      </c>
      <c r="J35" s="13">
        <v>0</v>
      </c>
      <c r="K35" s="12"/>
    </row>
  </sheetData>
  <sheetProtection password="E6B1" sheet="1" objects="1" scenarios="1"/>
  <pageMargins left="0.70866141732283472" right="0.70866141732283472" top="0.74803149606299213" bottom="0.74803149606299213" header="0.31496062992125984" footer="0.31496062992125984"/>
  <pageSetup paperSize="9" scale="3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I200"/>
  <sheetViews>
    <sheetView showGridLines="0" showRowColHeaders="0" zoomScaleNormal="100" workbookViewId="0">
      <selection activeCell="E44" sqref="E44"/>
    </sheetView>
  </sheetViews>
  <sheetFormatPr defaultRowHeight="12.75"/>
  <cols>
    <col min="1" max="1" width="24.85546875" style="79" customWidth="1"/>
    <col min="2" max="2" width="23.7109375" style="79" customWidth="1"/>
    <col min="3" max="3" width="19.140625" style="79" customWidth="1"/>
    <col min="4" max="4" width="22.7109375" style="79" customWidth="1"/>
    <col min="5" max="5" width="19.140625" style="79" customWidth="1"/>
    <col min="6" max="6" width="25.7109375" style="79" customWidth="1"/>
    <col min="7" max="7" width="18.5703125" style="79" customWidth="1"/>
    <col min="8" max="8" width="39.7109375" style="79" customWidth="1"/>
    <col min="9" max="9" width="31.42578125" style="79" customWidth="1"/>
    <col min="10" max="14" width="9.140625" style="79"/>
    <col min="15" max="15" width="68.42578125" style="79" bestFit="1" customWidth="1"/>
    <col min="16" max="16384" width="9.140625" style="79"/>
  </cols>
  <sheetData>
    <row r="1" spans="1:8" ht="73.5" customHeight="1"/>
    <row r="3" spans="1:8" ht="15.75">
      <c r="A3" s="20" t="s">
        <v>96</v>
      </c>
      <c r="B3" s="20"/>
      <c r="C3" s="20"/>
      <c r="D3" s="20"/>
      <c r="E3" s="20"/>
      <c r="F3" s="20"/>
      <c r="G3" s="20"/>
      <c r="H3" s="20"/>
    </row>
    <row r="6" spans="1:8">
      <c r="A6" s="80" t="s">
        <v>82</v>
      </c>
      <c r="C6" s="81" t="s">
        <v>84</v>
      </c>
      <c r="E6" s="81" t="s">
        <v>85</v>
      </c>
      <c r="G6" s="262" t="s">
        <v>415</v>
      </c>
    </row>
    <row r="7" spans="1:8">
      <c r="A7" s="82" t="s">
        <v>94</v>
      </c>
      <c r="B7" s="83"/>
      <c r="C7" s="82" t="s">
        <v>106</v>
      </c>
      <c r="E7" s="82" t="s">
        <v>37</v>
      </c>
      <c r="G7" s="79" t="s">
        <v>417</v>
      </c>
    </row>
    <row r="8" spans="1:8">
      <c r="A8" s="82" t="s">
        <v>95</v>
      </c>
      <c r="B8" s="83"/>
      <c r="C8" s="82" t="s">
        <v>107</v>
      </c>
      <c r="E8" s="82" t="s">
        <v>116</v>
      </c>
      <c r="G8" s="79" t="s">
        <v>418</v>
      </c>
    </row>
    <row r="10" spans="1:8">
      <c r="A10" s="81" t="s">
        <v>85</v>
      </c>
    </row>
    <row r="11" spans="1:8">
      <c r="A11" s="155" t="s">
        <v>105</v>
      </c>
      <c r="B11" s="155" t="s">
        <v>110</v>
      </c>
      <c r="C11" s="155" t="s">
        <v>99</v>
      </c>
      <c r="D11" s="155" t="s">
        <v>100</v>
      </c>
    </row>
    <row r="12" spans="1:8">
      <c r="A12" s="84" t="s">
        <v>1</v>
      </c>
      <c r="B12" s="84" t="s">
        <v>101</v>
      </c>
      <c r="C12" s="84" t="s">
        <v>5</v>
      </c>
      <c r="D12" s="97">
        <v>1E-3</v>
      </c>
    </row>
    <row r="13" spans="1:8">
      <c r="A13" s="84" t="s">
        <v>1</v>
      </c>
      <c r="B13" s="85" t="s">
        <v>5</v>
      </c>
      <c r="C13" s="84" t="s">
        <v>5</v>
      </c>
      <c r="D13" s="97">
        <v>1</v>
      </c>
      <c r="G13" s="119"/>
    </row>
    <row r="14" spans="1:8">
      <c r="A14" s="84" t="s">
        <v>1</v>
      </c>
      <c r="B14" s="85" t="s">
        <v>23</v>
      </c>
      <c r="C14" s="84" t="s">
        <v>5</v>
      </c>
      <c r="D14" s="97">
        <v>1000</v>
      </c>
    </row>
    <row r="15" spans="1:8">
      <c r="A15" s="84" t="s">
        <v>1</v>
      </c>
      <c r="B15" s="85" t="s">
        <v>24</v>
      </c>
      <c r="C15" s="84" t="s">
        <v>5</v>
      </c>
      <c r="D15" s="97">
        <v>1000000</v>
      </c>
    </row>
    <row r="16" spans="1:8">
      <c r="A16" s="84" t="s">
        <v>1</v>
      </c>
      <c r="B16" s="85" t="s">
        <v>5</v>
      </c>
      <c r="C16" s="85" t="s">
        <v>18</v>
      </c>
      <c r="D16" s="97">
        <v>3.5999999999999999E-3</v>
      </c>
    </row>
    <row r="17" spans="1:9">
      <c r="A17" s="84" t="s">
        <v>26</v>
      </c>
      <c r="B17" s="84" t="s">
        <v>102</v>
      </c>
      <c r="C17" s="85" t="s">
        <v>18</v>
      </c>
      <c r="D17" s="97">
        <v>1.0000000000000001E-9</v>
      </c>
    </row>
    <row r="18" spans="1:9">
      <c r="A18" s="84" t="s">
        <v>26</v>
      </c>
      <c r="B18" s="84" t="s">
        <v>103</v>
      </c>
      <c r="C18" s="85" t="s">
        <v>18</v>
      </c>
      <c r="D18" s="97">
        <v>9.9999999999999995E-7</v>
      </c>
    </row>
    <row r="19" spans="1:9">
      <c r="A19" s="84" t="s">
        <v>26</v>
      </c>
      <c r="B19" s="84" t="s">
        <v>10</v>
      </c>
      <c r="C19" s="85" t="s">
        <v>18</v>
      </c>
      <c r="D19" s="97">
        <v>1E-3</v>
      </c>
    </row>
    <row r="20" spans="1:9">
      <c r="A20" s="84" t="s">
        <v>26</v>
      </c>
      <c r="B20" s="84" t="s">
        <v>18</v>
      </c>
      <c r="C20" s="85" t="s">
        <v>18</v>
      </c>
      <c r="D20" s="97">
        <v>1</v>
      </c>
      <c r="E20" s="86"/>
      <c r="F20" s="86"/>
    </row>
    <row r="21" spans="1:9">
      <c r="A21" s="84" t="s">
        <v>26</v>
      </c>
      <c r="B21" s="84" t="s">
        <v>22</v>
      </c>
      <c r="C21" s="85" t="s">
        <v>18</v>
      </c>
      <c r="D21" s="97">
        <v>1000</v>
      </c>
      <c r="E21" s="86"/>
      <c r="F21" s="86"/>
    </row>
    <row r="22" spans="1:9">
      <c r="A22" s="84" t="s">
        <v>117</v>
      </c>
      <c r="B22" s="84" t="s">
        <v>19</v>
      </c>
      <c r="C22" s="85" t="s">
        <v>18</v>
      </c>
      <c r="D22" s="97">
        <v>22.1</v>
      </c>
      <c r="E22" s="86"/>
      <c r="F22" s="86"/>
    </row>
    <row r="23" spans="1:9">
      <c r="A23" s="84" t="s">
        <v>117</v>
      </c>
      <c r="B23" s="84" t="s">
        <v>21</v>
      </c>
      <c r="C23" s="85" t="s">
        <v>18</v>
      </c>
      <c r="D23" s="97">
        <f>22.1/1000</f>
        <v>2.2100000000000002E-2</v>
      </c>
      <c r="E23" s="86"/>
      <c r="F23" s="86"/>
    </row>
    <row r="24" spans="1:9">
      <c r="A24" s="84" t="s">
        <v>0</v>
      </c>
      <c r="B24" s="84" t="s">
        <v>20</v>
      </c>
      <c r="C24" s="85" t="s">
        <v>18</v>
      </c>
      <c r="D24" s="97">
        <v>25.7</v>
      </c>
      <c r="E24" s="86"/>
      <c r="F24" s="86"/>
    </row>
    <row r="25" spans="1:9">
      <c r="A25" s="84" t="s">
        <v>0</v>
      </c>
      <c r="B25" s="84" t="s">
        <v>16</v>
      </c>
      <c r="C25" s="85" t="s">
        <v>18</v>
      </c>
      <c r="D25" s="97">
        <f>25.7/1000</f>
        <v>2.5700000000000001E-2</v>
      </c>
      <c r="E25" s="86"/>
      <c r="F25" s="86"/>
    </row>
    <row r="26" spans="1:9">
      <c r="A26" s="84" t="s">
        <v>28</v>
      </c>
      <c r="B26" s="84" t="s">
        <v>20</v>
      </c>
      <c r="C26" s="85" t="s">
        <v>18</v>
      </c>
      <c r="D26" s="97">
        <v>38.6</v>
      </c>
      <c r="E26" s="86"/>
      <c r="F26" s="87"/>
    </row>
    <row r="27" spans="1:9">
      <c r="A27" s="84" t="s">
        <v>28</v>
      </c>
      <c r="B27" s="84" t="s">
        <v>16</v>
      </c>
      <c r="C27" s="85" t="s">
        <v>18</v>
      </c>
      <c r="D27" s="97">
        <f>38.6/1000</f>
        <v>3.8600000000000002E-2</v>
      </c>
      <c r="E27" s="86"/>
      <c r="F27" s="87"/>
    </row>
    <row r="29" spans="1:9">
      <c r="A29" s="81" t="s">
        <v>113</v>
      </c>
      <c r="B29" s="86"/>
      <c r="C29" s="86"/>
      <c r="D29" s="86"/>
      <c r="E29" s="86"/>
      <c r="F29" s="86"/>
    </row>
    <row r="30" spans="1:9" ht="14.25">
      <c r="A30" s="88" t="s">
        <v>98</v>
      </c>
      <c r="B30" s="88"/>
      <c r="C30" s="88"/>
      <c r="D30" s="88"/>
      <c r="E30" s="88"/>
      <c r="F30" s="88"/>
      <c r="G30" s="88"/>
      <c r="H30" s="88"/>
      <c r="I30" s="88"/>
    </row>
    <row r="31" spans="1:9" ht="15">
      <c r="A31" s="89" t="s">
        <v>86</v>
      </c>
      <c r="B31" s="90"/>
      <c r="C31" s="90"/>
      <c r="D31" s="90"/>
      <c r="E31" s="87"/>
      <c r="F31" s="87"/>
      <c r="G31" s="87"/>
    </row>
    <row r="32" spans="1:9" ht="15">
      <c r="A32" s="1" t="s">
        <v>87</v>
      </c>
      <c r="B32" s="90"/>
      <c r="C32" s="90"/>
      <c r="D32" s="90"/>
      <c r="E32" s="87"/>
      <c r="F32" s="87"/>
      <c r="G32" s="87"/>
    </row>
    <row r="33" spans="1:9">
      <c r="A33" s="155" t="s">
        <v>88</v>
      </c>
      <c r="B33" s="155" t="s">
        <v>89</v>
      </c>
      <c r="C33" s="155" t="s">
        <v>90</v>
      </c>
      <c r="D33" s="155" t="s">
        <v>9</v>
      </c>
      <c r="E33" s="87"/>
      <c r="F33" s="87"/>
      <c r="G33" s="87"/>
    </row>
    <row r="34" spans="1:9">
      <c r="A34" s="85" t="s">
        <v>35</v>
      </c>
      <c r="B34" s="84">
        <v>0.88</v>
      </c>
      <c r="C34" s="84">
        <v>0.18</v>
      </c>
      <c r="D34" s="84">
        <f>+B34+C34</f>
        <v>1.06</v>
      </c>
      <c r="E34" s="87"/>
      <c r="F34" s="87"/>
      <c r="G34" s="87"/>
    </row>
    <row r="35" spans="1:9">
      <c r="A35" s="85" t="s">
        <v>34</v>
      </c>
      <c r="B35" s="84">
        <v>0.88</v>
      </c>
      <c r="C35" s="84">
        <v>0.18</v>
      </c>
      <c r="D35" s="84">
        <f t="shared" ref="D35:D41" si="0">+B35+C35</f>
        <v>1.06</v>
      </c>
      <c r="E35" s="87"/>
      <c r="F35" s="87"/>
      <c r="G35" s="87"/>
    </row>
    <row r="36" spans="1:9">
      <c r="A36" s="85" t="s">
        <v>30</v>
      </c>
      <c r="B36" s="84">
        <v>1.19</v>
      </c>
      <c r="C36" s="84">
        <v>0.15</v>
      </c>
      <c r="D36" s="84">
        <f t="shared" si="0"/>
        <v>1.3399999999999999</v>
      </c>
      <c r="E36" s="87"/>
      <c r="F36" s="87"/>
      <c r="G36" s="87"/>
    </row>
    <row r="37" spans="1:9">
      <c r="A37" s="85" t="s">
        <v>33</v>
      </c>
      <c r="B37" s="84">
        <v>0.86</v>
      </c>
      <c r="C37" s="84">
        <v>0.12</v>
      </c>
      <c r="D37" s="84">
        <f t="shared" si="0"/>
        <v>0.98</v>
      </c>
      <c r="E37" s="87"/>
      <c r="F37" s="87"/>
      <c r="G37" s="87"/>
    </row>
    <row r="38" spans="1:9">
      <c r="A38" s="85" t="s">
        <v>32</v>
      </c>
      <c r="B38" s="84">
        <v>0.65</v>
      </c>
      <c r="C38" s="84">
        <v>0.14000000000000001</v>
      </c>
      <c r="D38" s="84">
        <f t="shared" si="0"/>
        <v>0.79</v>
      </c>
      <c r="E38" s="87"/>
      <c r="F38" s="87"/>
      <c r="G38" s="87"/>
    </row>
    <row r="39" spans="1:9">
      <c r="A39" s="85" t="s">
        <v>29</v>
      </c>
      <c r="B39" s="84">
        <v>0.82</v>
      </c>
      <c r="C39" s="84">
        <v>0.1</v>
      </c>
      <c r="D39" s="84">
        <f t="shared" si="0"/>
        <v>0.91999999999999993</v>
      </c>
      <c r="E39" s="87"/>
      <c r="F39" s="87"/>
      <c r="G39" s="87"/>
    </row>
    <row r="40" spans="1:9">
      <c r="A40" s="85" t="s">
        <v>31</v>
      </c>
      <c r="B40" s="84">
        <v>0.26</v>
      </c>
      <c r="C40" s="84">
        <v>0.02</v>
      </c>
      <c r="D40" s="84">
        <f t="shared" si="0"/>
        <v>0.28000000000000003</v>
      </c>
      <c r="E40" s="87"/>
      <c r="F40" s="87"/>
      <c r="G40" s="87"/>
    </row>
    <row r="41" spans="1:9">
      <c r="A41" s="85" t="s">
        <v>36</v>
      </c>
      <c r="B41" s="84">
        <v>0.71</v>
      </c>
      <c r="C41" s="84">
        <v>0.08</v>
      </c>
      <c r="D41" s="84">
        <f t="shared" si="0"/>
        <v>0.78999999999999992</v>
      </c>
      <c r="E41" s="87"/>
      <c r="F41" s="87"/>
      <c r="G41" s="87"/>
    </row>
    <row r="42" spans="1:9">
      <c r="A42" s="87"/>
      <c r="B42" s="87"/>
      <c r="C42" s="87"/>
      <c r="D42" s="87"/>
      <c r="E42" s="87"/>
      <c r="F42" s="87"/>
      <c r="G42" s="87"/>
      <c r="H42" s="87"/>
      <c r="I42" s="87"/>
    </row>
    <row r="43" spans="1:9">
      <c r="A43" s="81" t="s">
        <v>114</v>
      </c>
      <c r="B43" s="86"/>
      <c r="C43" s="86"/>
      <c r="D43" s="86"/>
      <c r="E43" s="86"/>
      <c r="F43" s="86"/>
      <c r="G43" s="86"/>
      <c r="H43" s="86"/>
      <c r="I43" s="91"/>
    </row>
    <row r="44" spans="1:9" ht="14.25">
      <c r="A44" s="88" t="s">
        <v>104</v>
      </c>
      <c r="B44" s="86"/>
      <c r="C44" s="86"/>
      <c r="D44" s="86"/>
      <c r="E44" s="86"/>
      <c r="F44" s="86"/>
      <c r="G44" s="86"/>
      <c r="H44" s="86"/>
      <c r="I44" s="91"/>
    </row>
    <row r="45" spans="1:9" ht="15">
      <c r="A45" s="89" t="s">
        <v>86</v>
      </c>
      <c r="B45" s="90"/>
      <c r="C45" s="90"/>
      <c r="D45" s="90"/>
      <c r="E45" s="87"/>
      <c r="F45" s="87"/>
      <c r="G45" s="87"/>
      <c r="H45" s="92"/>
    </row>
    <row r="46" spans="1:9" ht="15">
      <c r="A46" s="1" t="s">
        <v>87</v>
      </c>
      <c r="B46" s="90"/>
      <c r="C46" s="90"/>
      <c r="D46" s="90"/>
      <c r="E46" s="87"/>
      <c r="F46" s="87"/>
      <c r="G46" s="87"/>
      <c r="H46" s="92"/>
      <c r="I46" s="93"/>
    </row>
    <row r="47" spans="1:9" ht="12.75" customHeight="1">
      <c r="A47" s="94"/>
      <c r="B47" s="321" t="s">
        <v>91</v>
      </c>
      <c r="C47" s="322"/>
      <c r="D47" s="323"/>
      <c r="E47" s="316" t="s">
        <v>92</v>
      </c>
      <c r="F47" s="316" t="s">
        <v>108</v>
      </c>
      <c r="G47" s="316" t="s">
        <v>109</v>
      </c>
      <c r="H47" s="316" t="s">
        <v>340</v>
      </c>
    </row>
    <row r="48" spans="1:9" ht="17.25">
      <c r="A48" s="155" t="s">
        <v>88</v>
      </c>
      <c r="B48" s="155" t="s">
        <v>380</v>
      </c>
      <c r="C48" s="155" t="s">
        <v>381</v>
      </c>
      <c r="D48" s="155" t="s">
        <v>382</v>
      </c>
      <c r="E48" s="317"/>
      <c r="F48" s="317"/>
      <c r="G48" s="317"/>
      <c r="H48" s="317"/>
    </row>
    <row r="49" spans="1:9">
      <c r="A49" s="85" t="s">
        <v>35</v>
      </c>
      <c r="B49" s="95">
        <v>51.2</v>
      </c>
      <c r="C49" s="95">
        <v>0.1</v>
      </c>
      <c r="D49" s="84">
        <v>0.03</v>
      </c>
      <c r="E49" s="84">
        <f>SUM(B49:D49)</f>
        <v>51.330000000000005</v>
      </c>
      <c r="F49" s="84">
        <v>14.2</v>
      </c>
      <c r="G49" s="84">
        <v>15</v>
      </c>
      <c r="H49" s="84">
        <f>IF('15D Building Details'!C$13="Metro",E49+F49,E49+G49)</f>
        <v>66.330000000000013</v>
      </c>
    </row>
    <row r="50" spans="1:9">
      <c r="A50" s="85" t="s">
        <v>34</v>
      </c>
      <c r="B50" s="95">
        <v>51.2</v>
      </c>
      <c r="C50" s="95">
        <v>0.1</v>
      </c>
      <c r="D50" s="84">
        <v>0.03</v>
      </c>
      <c r="E50" s="84">
        <f t="shared" ref="E50:E56" si="1">SUM(B50:D50)</f>
        <v>51.330000000000005</v>
      </c>
      <c r="F50" s="84">
        <v>14.2</v>
      </c>
      <c r="G50" s="84">
        <v>15</v>
      </c>
      <c r="H50" s="84">
        <f>IF('15D Building Details'!C$13="Metro",E50+F50,E50+G50)</f>
        <v>66.330000000000013</v>
      </c>
    </row>
    <row r="51" spans="1:9">
      <c r="A51" s="85" t="s">
        <v>30</v>
      </c>
      <c r="B51" s="95">
        <v>51.2</v>
      </c>
      <c r="C51" s="95">
        <v>0.1</v>
      </c>
      <c r="D51" s="84">
        <v>0.03</v>
      </c>
      <c r="E51" s="84">
        <f t="shared" si="1"/>
        <v>51.330000000000005</v>
      </c>
      <c r="F51" s="84">
        <v>4</v>
      </c>
      <c r="G51" s="84">
        <v>4</v>
      </c>
      <c r="H51" s="84">
        <f>IF('15D Building Details'!C$13="Metro",E51+F51,E51+G51)</f>
        <v>55.330000000000005</v>
      </c>
    </row>
    <row r="52" spans="1:9">
      <c r="A52" s="85" t="s">
        <v>33</v>
      </c>
      <c r="B52" s="95">
        <v>51.2</v>
      </c>
      <c r="C52" s="95">
        <v>0.1</v>
      </c>
      <c r="D52" s="84">
        <v>0.03</v>
      </c>
      <c r="E52" s="84">
        <f t="shared" si="1"/>
        <v>51.330000000000005</v>
      </c>
      <c r="F52" s="84">
        <v>8.6</v>
      </c>
      <c r="G52" s="84">
        <v>7.8</v>
      </c>
      <c r="H52" s="84">
        <f>IF('15D Building Details'!C$13="Metro",E52+F52,E52+G52)</f>
        <v>59.13</v>
      </c>
    </row>
    <row r="53" spans="1:9">
      <c r="A53" s="85" t="s">
        <v>32</v>
      </c>
      <c r="B53" s="95">
        <v>51.2</v>
      </c>
      <c r="C53" s="95">
        <v>0.1</v>
      </c>
      <c r="D53" s="84">
        <v>0.03</v>
      </c>
      <c r="E53" s="84">
        <f t="shared" si="1"/>
        <v>51.330000000000005</v>
      </c>
      <c r="F53" s="84">
        <v>10.4</v>
      </c>
      <c r="G53" s="84">
        <v>10.199999999999999</v>
      </c>
      <c r="H53" s="84">
        <f>IF('15D Building Details'!C$13="Metro",E53+F53,E53+G53)</f>
        <v>61.53</v>
      </c>
    </row>
    <row r="54" spans="1:9">
      <c r="A54" s="85" t="s">
        <v>29</v>
      </c>
      <c r="B54" s="95">
        <v>51.2</v>
      </c>
      <c r="C54" s="95">
        <v>0.1</v>
      </c>
      <c r="D54" s="84">
        <v>0.03</v>
      </c>
      <c r="E54" s="84">
        <f t="shared" si="1"/>
        <v>51.330000000000005</v>
      </c>
      <c r="F54" s="84">
        <v>4</v>
      </c>
      <c r="G54" s="84">
        <v>3.9</v>
      </c>
      <c r="H54" s="84">
        <f>IF('15D Building Details'!C$13="Metro",E54+F54,E54+G54)</f>
        <v>55.230000000000004</v>
      </c>
    </row>
    <row r="55" spans="1:9">
      <c r="A55" s="85" t="s">
        <v>31</v>
      </c>
      <c r="B55" s="95">
        <v>51.2</v>
      </c>
      <c r="C55" s="95">
        <v>0.1</v>
      </c>
      <c r="D55" s="84">
        <v>0.03</v>
      </c>
      <c r="E55" s="84">
        <f t="shared" si="1"/>
        <v>51.330000000000005</v>
      </c>
      <c r="F55" s="84">
        <v>0</v>
      </c>
      <c r="G55" s="84">
        <v>0</v>
      </c>
      <c r="H55" s="84">
        <f>IF('15D Building Details'!C$13="Metro",E55+F55,E55+G55)</f>
        <v>51.330000000000005</v>
      </c>
    </row>
    <row r="56" spans="1:9">
      <c r="A56" s="85" t="s">
        <v>36</v>
      </c>
      <c r="B56" s="95">
        <v>51.2</v>
      </c>
      <c r="C56" s="95">
        <v>0.1</v>
      </c>
      <c r="D56" s="84">
        <v>0.03</v>
      </c>
      <c r="E56" s="84">
        <f t="shared" si="1"/>
        <v>51.330000000000005</v>
      </c>
      <c r="F56" s="84">
        <v>0</v>
      </c>
      <c r="G56" s="84">
        <v>0</v>
      </c>
      <c r="H56" s="84">
        <f>IF('15D Building Details'!C$13="Metro",E56+F56,E56+G56)</f>
        <v>51.330000000000005</v>
      </c>
    </row>
    <row r="57" spans="1:9">
      <c r="A57" s="87"/>
      <c r="B57" s="87"/>
      <c r="C57" s="87"/>
      <c r="D57" s="87"/>
      <c r="E57" s="87"/>
      <c r="F57" s="87"/>
      <c r="G57" s="87"/>
      <c r="H57" s="87"/>
      <c r="I57" s="87"/>
    </row>
    <row r="58" spans="1:9">
      <c r="A58" s="81" t="s">
        <v>115</v>
      </c>
      <c r="B58" s="86"/>
      <c r="C58" s="86"/>
      <c r="D58" s="86"/>
      <c r="E58" s="86"/>
      <c r="F58" s="86"/>
      <c r="G58" s="86"/>
      <c r="H58" s="86"/>
    </row>
    <row r="59" spans="1:9" ht="15">
      <c r="A59" s="88" t="s">
        <v>111</v>
      </c>
      <c r="B59" s="96"/>
      <c r="C59" s="96"/>
      <c r="D59" s="86"/>
      <c r="E59" s="86"/>
      <c r="F59" s="86"/>
      <c r="G59" s="86"/>
      <c r="H59" s="86"/>
    </row>
    <row r="60" spans="1:9" ht="15">
      <c r="A60" s="89" t="s">
        <v>86</v>
      </c>
      <c r="B60" s="90"/>
      <c r="C60" s="90"/>
      <c r="D60" s="90"/>
      <c r="E60" s="87"/>
      <c r="F60" s="87"/>
      <c r="G60" s="87"/>
      <c r="H60" s="92"/>
    </row>
    <row r="61" spans="1:9" ht="15">
      <c r="A61" s="1" t="s">
        <v>87</v>
      </c>
      <c r="B61" s="90"/>
      <c r="C61" s="90"/>
      <c r="D61" s="90"/>
      <c r="E61" s="87"/>
      <c r="F61" s="87"/>
      <c r="G61" s="87"/>
      <c r="H61" s="92"/>
      <c r="I61" s="93"/>
    </row>
    <row r="62" spans="1:9" ht="12.75" customHeight="1">
      <c r="A62" s="94"/>
      <c r="B62" s="321" t="s">
        <v>91</v>
      </c>
      <c r="C62" s="322"/>
      <c r="D62" s="323"/>
      <c r="E62" s="316" t="s">
        <v>92</v>
      </c>
      <c r="F62" s="316" t="s">
        <v>93</v>
      </c>
      <c r="G62" s="316" t="s">
        <v>112</v>
      </c>
      <c r="I62" s="87"/>
    </row>
    <row r="63" spans="1:9" ht="17.25">
      <c r="A63" s="155" t="s">
        <v>88</v>
      </c>
      <c r="B63" s="155" t="s">
        <v>380</v>
      </c>
      <c r="C63" s="155" t="s">
        <v>381</v>
      </c>
      <c r="D63" s="155" t="s">
        <v>382</v>
      </c>
      <c r="E63" s="317"/>
      <c r="F63" s="317"/>
      <c r="G63" s="317"/>
      <c r="I63" s="87"/>
    </row>
    <row r="64" spans="1:9">
      <c r="A64" s="85" t="s">
        <v>35</v>
      </c>
      <c r="B64" s="97">
        <v>69.2</v>
      </c>
      <c r="C64" s="97">
        <v>0.1</v>
      </c>
      <c r="D64" s="97">
        <v>0.2</v>
      </c>
      <c r="E64" s="97">
        <f>+B64+C64+D64</f>
        <v>69.5</v>
      </c>
      <c r="F64" s="97">
        <v>5.3</v>
      </c>
      <c r="G64" s="84">
        <f>+E64+F64</f>
        <v>74.8</v>
      </c>
      <c r="H64" s="87"/>
      <c r="I64" s="87"/>
    </row>
    <row r="65" spans="1:9">
      <c r="A65" s="85" t="s">
        <v>34</v>
      </c>
      <c r="B65" s="97">
        <v>69.2</v>
      </c>
      <c r="C65" s="97">
        <v>0.1</v>
      </c>
      <c r="D65" s="97">
        <v>0.2</v>
      </c>
      <c r="E65" s="97">
        <f t="shared" ref="E65:E71" si="2">+B65+C65+D65</f>
        <v>69.5</v>
      </c>
      <c r="F65" s="97">
        <v>5.3</v>
      </c>
      <c r="G65" s="84">
        <f t="shared" ref="G65:G71" si="3">+E65+F65</f>
        <v>74.8</v>
      </c>
      <c r="H65" s="87"/>
      <c r="I65" s="87"/>
    </row>
    <row r="66" spans="1:9">
      <c r="A66" s="85" t="s">
        <v>30</v>
      </c>
      <c r="B66" s="97">
        <v>69.2</v>
      </c>
      <c r="C66" s="97">
        <v>0.1</v>
      </c>
      <c r="D66" s="97">
        <v>0.2</v>
      </c>
      <c r="E66" s="97">
        <f t="shared" si="2"/>
        <v>69.5</v>
      </c>
      <c r="F66" s="97">
        <v>5.3</v>
      </c>
      <c r="G66" s="84">
        <f t="shared" si="3"/>
        <v>74.8</v>
      </c>
      <c r="H66" s="87"/>
      <c r="I66" s="87"/>
    </row>
    <row r="67" spans="1:9">
      <c r="A67" s="85" t="s">
        <v>33</v>
      </c>
      <c r="B67" s="97">
        <v>69.2</v>
      </c>
      <c r="C67" s="97">
        <v>0.1</v>
      </c>
      <c r="D67" s="97">
        <v>0.2</v>
      </c>
      <c r="E67" s="97">
        <f t="shared" si="2"/>
        <v>69.5</v>
      </c>
      <c r="F67" s="97">
        <v>5.3</v>
      </c>
      <c r="G67" s="84">
        <f t="shared" si="3"/>
        <v>74.8</v>
      </c>
      <c r="H67" s="87"/>
      <c r="I67" s="87"/>
    </row>
    <row r="68" spans="1:9">
      <c r="A68" s="85" t="s">
        <v>32</v>
      </c>
      <c r="B68" s="97">
        <v>69.2</v>
      </c>
      <c r="C68" s="97">
        <v>0.1</v>
      </c>
      <c r="D68" s="97">
        <v>0.2</v>
      </c>
      <c r="E68" s="97">
        <f t="shared" si="2"/>
        <v>69.5</v>
      </c>
      <c r="F68" s="97">
        <v>5.3</v>
      </c>
      <c r="G68" s="84">
        <f t="shared" si="3"/>
        <v>74.8</v>
      </c>
      <c r="H68" s="87"/>
      <c r="I68" s="87"/>
    </row>
    <row r="69" spans="1:9">
      <c r="A69" s="85" t="s">
        <v>29</v>
      </c>
      <c r="B69" s="97">
        <v>69.2</v>
      </c>
      <c r="C69" s="97">
        <v>0.1</v>
      </c>
      <c r="D69" s="97">
        <v>0.2</v>
      </c>
      <c r="E69" s="97">
        <f t="shared" si="2"/>
        <v>69.5</v>
      </c>
      <c r="F69" s="97">
        <v>5.3</v>
      </c>
      <c r="G69" s="84">
        <f t="shared" si="3"/>
        <v>74.8</v>
      </c>
      <c r="H69" s="87"/>
      <c r="I69" s="87"/>
    </row>
    <row r="70" spans="1:9">
      <c r="A70" s="85" t="s">
        <v>31</v>
      </c>
      <c r="B70" s="97">
        <v>69.2</v>
      </c>
      <c r="C70" s="97">
        <v>0.1</v>
      </c>
      <c r="D70" s="97">
        <v>0.2</v>
      </c>
      <c r="E70" s="97">
        <f t="shared" si="2"/>
        <v>69.5</v>
      </c>
      <c r="F70" s="97">
        <v>5.3</v>
      </c>
      <c r="G70" s="84">
        <f t="shared" si="3"/>
        <v>74.8</v>
      </c>
    </row>
    <row r="71" spans="1:9">
      <c r="A71" s="85" t="s">
        <v>36</v>
      </c>
      <c r="B71" s="97">
        <v>69.2</v>
      </c>
      <c r="C71" s="97">
        <v>0.1</v>
      </c>
      <c r="D71" s="97">
        <v>0.2</v>
      </c>
      <c r="E71" s="97">
        <f t="shared" si="2"/>
        <v>69.5</v>
      </c>
      <c r="F71" s="97">
        <v>5.3</v>
      </c>
      <c r="G71" s="84">
        <f t="shared" si="3"/>
        <v>74.8</v>
      </c>
      <c r="H71" s="87"/>
      <c r="I71" s="87"/>
    </row>
    <row r="72" spans="1:9" ht="14.25">
      <c r="B72" s="98"/>
      <c r="C72" s="87"/>
      <c r="D72" s="87"/>
      <c r="E72" s="87"/>
      <c r="F72" s="99"/>
      <c r="G72" s="87"/>
      <c r="H72" s="87"/>
      <c r="I72" s="87"/>
    </row>
    <row r="73" spans="1:9" ht="14.25">
      <c r="A73" s="81" t="s">
        <v>113</v>
      </c>
      <c r="B73" s="86"/>
      <c r="C73" s="86"/>
      <c r="D73" s="86"/>
      <c r="E73" s="87"/>
      <c r="F73" s="100"/>
      <c r="G73" s="87"/>
      <c r="H73" s="87"/>
      <c r="I73" s="87"/>
    </row>
    <row r="74" spans="1:9" ht="14.25">
      <c r="A74" s="88" t="s">
        <v>172</v>
      </c>
      <c r="B74" s="88"/>
      <c r="C74" s="88"/>
      <c r="D74" s="88"/>
      <c r="E74" s="87"/>
      <c r="F74" s="100"/>
      <c r="G74" s="87"/>
      <c r="H74" s="87"/>
      <c r="I74" s="87"/>
    </row>
    <row r="75" spans="1:9" ht="15">
      <c r="A75" s="89" t="s">
        <v>86</v>
      </c>
      <c r="B75" s="90"/>
      <c r="C75" s="90"/>
      <c r="D75" s="90"/>
      <c r="E75" s="87"/>
      <c r="F75" s="100"/>
      <c r="G75" s="87"/>
      <c r="H75" s="87"/>
      <c r="I75" s="87"/>
    </row>
    <row r="76" spans="1:9" ht="15">
      <c r="A76" s="1" t="s">
        <v>87</v>
      </c>
      <c r="B76" s="90"/>
      <c r="C76" s="90"/>
      <c r="D76" s="90"/>
      <c r="E76" s="87"/>
      <c r="F76" s="100"/>
      <c r="G76" s="87"/>
      <c r="H76" s="87"/>
      <c r="I76" s="87"/>
    </row>
    <row r="77" spans="1:9" ht="14.25">
      <c r="A77" s="155" t="s">
        <v>88</v>
      </c>
      <c r="B77" s="155" t="s">
        <v>91</v>
      </c>
      <c r="C77" s="155" t="s">
        <v>90</v>
      </c>
      <c r="D77" s="155" t="s">
        <v>9</v>
      </c>
      <c r="E77" s="87"/>
      <c r="F77" s="100"/>
      <c r="G77" s="87"/>
      <c r="H77" s="87"/>
      <c r="I77" s="87"/>
    </row>
    <row r="78" spans="1:9" ht="14.25">
      <c r="A78" s="85" t="s">
        <v>35</v>
      </c>
      <c r="B78" s="84">
        <f t="shared" ref="B78:B85" si="4">59.6+0.1+0.2</f>
        <v>59.900000000000006</v>
      </c>
      <c r="C78" s="84">
        <v>5</v>
      </c>
      <c r="D78" s="84">
        <f>+B78+C78</f>
        <v>64.900000000000006</v>
      </c>
      <c r="E78" s="87"/>
      <c r="F78" s="100"/>
      <c r="G78" s="87"/>
      <c r="H78" s="87"/>
      <c r="I78" s="87"/>
    </row>
    <row r="79" spans="1:9" ht="14.25">
      <c r="A79" s="85" t="s">
        <v>34</v>
      </c>
      <c r="B79" s="84">
        <f t="shared" si="4"/>
        <v>59.900000000000006</v>
      </c>
      <c r="C79" s="84">
        <v>5</v>
      </c>
      <c r="D79" s="84">
        <f t="shared" ref="D79:D85" si="5">+B79+C79</f>
        <v>64.900000000000006</v>
      </c>
      <c r="E79" s="87"/>
      <c r="F79" s="100"/>
      <c r="G79" s="87"/>
      <c r="H79" s="87"/>
      <c r="I79" s="87"/>
    </row>
    <row r="80" spans="1:9" ht="14.25">
      <c r="A80" s="85" t="s">
        <v>30</v>
      </c>
      <c r="B80" s="84">
        <f t="shared" si="4"/>
        <v>59.900000000000006</v>
      </c>
      <c r="C80" s="84">
        <v>5</v>
      </c>
      <c r="D80" s="84">
        <f t="shared" si="5"/>
        <v>64.900000000000006</v>
      </c>
      <c r="E80" s="87"/>
      <c r="F80" s="100"/>
      <c r="G80" s="87"/>
      <c r="H80" s="87"/>
      <c r="I80" s="87"/>
    </row>
    <row r="81" spans="1:9" ht="14.25">
      <c r="A81" s="85" t="s">
        <v>33</v>
      </c>
      <c r="B81" s="84">
        <f t="shared" si="4"/>
        <v>59.900000000000006</v>
      </c>
      <c r="C81" s="84">
        <v>5</v>
      </c>
      <c r="D81" s="84">
        <f t="shared" si="5"/>
        <v>64.900000000000006</v>
      </c>
      <c r="E81" s="87"/>
      <c r="F81" s="100"/>
      <c r="G81" s="87"/>
      <c r="H81" s="87"/>
      <c r="I81" s="87"/>
    </row>
    <row r="82" spans="1:9" ht="14.25">
      <c r="A82" s="85" t="s">
        <v>32</v>
      </c>
      <c r="B82" s="84">
        <f t="shared" si="4"/>
        <v>59.900000000000006</v>
      </c>
      <c r="C82" s="84">
        <v>5</v>
      </c>
      <c r="D82" s="84">
        <f t="shared" si="5"/>
        <v>64.900000000000006</v>
      </c>
      <c r="E82" s="87"/>
      <c r="F82" s="100"/>
      <c r="G82" s="87"/>
      <c r="H82" s="87"/>
      <c r="I82" s="87"/>
    </row>
    <row r="83" spans="1:9" ht="14.25">
      <c r="A83" s="85" t="s">
        <v>29</v>
      </c>
      <c r="B83" s="84">
        <f t="shared" si="4"/>
        <v>59.900000000000006</v>
      </c>
      <c r="C83" s="84">
        <v>5</v>
      </c>
      <c r="D83" s="84">
        <f t="shared" si="5"/>
        <v>64.900000000000006</v>
      </c>
      <c r="E83" s="87"/>
      <c r="F83" s="100"/>
      <c r="G83" s="87"/>
      <c r="H83" s="87"/>
      <c r="I83" s="87"/>
    </row>
    <row r="84" spans="1:9" ht="14.25">
      <c r="A84" s="85" t="s">
        <v>31</v>
      </c>
      <c r="B84" s="84">
        <f t="shared" si="4"/>
        <v>59.900000000000006</v>
      </c>
      <c r="C84" s="84">
        <v>5</v>
      </c>
      <c r="D84" s="84">
        <f t="shared" si="5"/>
        <v>64.900000000000006</v>
      </c>
      <c r="E84" s="87"/>
      <c r="F84" s="100"/>
      <c r="G84" s="87"/>
      <c r="H84" s="87"/>
      <c r="I84" s="87"/>
    </row>
    <row r="85" spans="1:9" ht="14.25">
      <c r="A85" s="85" t="s">
        <v>36</v>
      </c>
      <c r="B85" s="84">
        <f t="shared" si="4"/>
        <v>59.900000000000006</v>
      </c>
      <c r="C85" s="84">
        <v>5</v>
      </c>
      <c r="D85" s="84">
        <f t="shared" si="5"/>
        <v>64.900000000000006</v>
      </c>
      <c r="E85" s="87"/>
      <c r="F85" s="100"/>
      <c r="G85" s="87"/>
      <c r="H85" s="87"/>
      <c r="I85" s="87"/>
    </row>
    <row r="86" spans="1:9" ht="14.25">
      <c r="B86" s="98"/>
      <c r="C86" s="87"/>
      <c r="D86" s="87"/>
      <c r="E86" s="87"/>
      <c r="F86" s="99"/>
      <c r="G86" s="87"/>
      <c r="H86" s="87"/>
      <c r="I86" s="87"/>
    </row>
    <row r="87" spans="1:9" ht="14.25">
      <c r="A87" s="81" t="s">
        <v>113</v>
      </c>
      <c r="B87" s="86"/>
      <c r="C87" s="86"/>
      <c r="D87" s="86"/>
      <c r="E87" s="87"/>
      <c r="F87" s="100"/>
      <c r="G87" s="87"/>
      <c r="H87" s="87"/>
      <c r="I87" s="87"/>
    </row>
    <row r="88" spans="1:9" ht="14.25">
      <c r="A88" s="88" t="s">
        <v>171</v>
      </c>
      <c r="B88" s="88"/>
      <c r="C88" s="88"/>
      <c r="D88" s="88"/>
      <c r="E88" s="87"/>
      <c r="F88" s="100"/>
      <c r="G88" s="87"/>
      <c r="H88" s="87"/>
      <c r="I88" s="87"/>
    </row>
    <row r="89" spans="1:9" ht="15">
      <c r="A89" s="89" t="s">
        <v>86</v>
      </c>
      <c r="B89" s="90"/>
      <c r="C89" s="90"/>
      <c r="D89" s="90"/>
      <c r="E89" s="87"/>
      <c r="F89" s="100"/>
      <c r="G89" s="87"/>
      <c r="H89" s="87"/>
      <c r="I89" s="87"/>
    </row>
    <row r="90" spans="1:9" ht="15">
      <c r="A90" s="1" t="s">
        <v>87</v>
      </c>
      <c r="B90" s="90"/>
      <c r="C90" s="90"/>
      <c r="D90" s="90"/>
      <c r="E90" s="87"/>
      <c r="F90" s="100"/>
      <c r="G90" s="87"/>
      <c r="H90" s="87"/>
      <c r="I90" s="87"/>
    </row>
    <row r="91" spans="1:9" ht="14.25">
      <c r="A91" s="155" t="s">
        <v>88</v>
      </c>
      <c r="B91" s="155" t="s">
        <v>91</v>
      </c>
      <c r="C91" s="155" t="s">
        <v>90</v>
      </c>
      <c r="D91" s="155" t="s">
        <v>9</v>
      </c>
      <c r="E91" s="87"/>
      <c r="F91" s="100"/>
      <c r="G91" s="87"/>
      <c r="H91" s="87"/>
      <c r="I91" s="87"/>
    </row>
    <row r="92" spans="1:9" ht="14.25">
      <c r="A92" s="85" t="s">
        <v>35</v>
      </c>
      <c r="B92" s="84">
        <f t="shared" ref="B92:B99" si="6">93.3+0.06+0.3</f>
        <v>93.66</v>
      </c>
      <c r="C92" s="84">
        <v>10.7</v>
      </c>
      <c r="D92" s="84">
        <f>+B92+C92</f>
        <v>104.36</v>
      </c>
      <c r="E92" s="87"/>
      <c r="F92" s="100"/>
      <c r="G92" s="87"/>
      <c r="H92" s="87"/>
      <c r="I92" s="87"/>
    </row>
    <row r="93" spans="1:9" ht="14.25">
      <c r="A93" s="85" t="s">
        <v>34</v>
      </c>
      <c r="B93" s="84">
        <f t="shared" si="6"/>
        <v>93.66</v>
      </c>
      <c r="C93" s="84">
        <v>10.7</v>
      </c>
      <c r="D93" s="84">
        <f t="shared" ref="D93:D99" si="7">+B93+C93</f>
        <v>104.36</v>
      </c>
      <c r="E93" s="87"/>
      <c r="F93" s="100"/>
      <c r="G93" s="87"/>
      <c r="H93" s="87"/>
      <c r="I93" s="87"/>
    </row>
    <row r="94" spans="1:9" ht="14.25">
      <c r="A94" s="85" t="s">
        <v>30</v>
      </c>
      <c r="B94" s="84">
        <f t="shared" si="6"/>
        <v>93.66</v>
      </c>
      <c r="C94" s="84">
        <v>10.7</v>
      </c>
      <c r="D94" s="84">
        <f t="shared" si="7"/>
        <v>104.36</v>
      </c>
      <c r="E94" s="87"/>
      <c r="F94" s="100"/>
      <c r="G94" s="87"/>
      <c r="H94" s="87"/>
      <c r="I94" s="87"/>
    </row>
    <row r="95" spans="1:9" ht="14.25">
      <c r="A95" s="85" t="s">
        <v>33</v>
      </c>
      <c r="B95" s="84">
        <f t="shared" si="6"/>
        <v>93.66</v>
      </c>
      <c r="C95" s="84">
        <v>10.7</v>
      </c>
      <c r="D95" s="84">
        <f t="shared" si="7"/>
        <v>104.36</v>
      </c>
      <c r="E95" s="87"/>
      <c r="F95" s="100"/>
      <c r="G95" s="87"/>
      <c r="H95" s="87"/>
      <c r="I95" s="87"/>
    </row>
    <row r="96" spans="1:9" ht="14.25">
      <c r="A96" s="85" t="s">
        <v>32</v>
      </c>
      <c r="B96" s="84">
        <f t="shared" si="6"/>
        <v>93.66</v>
      </c>
      <c r="C96" s="84">
        <v>10.7</v>
      </c>
      <c r="D96" s="84">
        <f t="shared" si="7"/>
        <v>104.36</v>
      </c>
      <c r="E96" s="87"/>
      <c r="F96" s="100"/>
      <c r="G96" s="87"/>
      <c r="H96" s="87"/>
      <c r="I96" s="87"/>
    </row>
    <row r="97" spans="1:9" ht="14.25">
      <c r="A97" s="85" t="s">
        <v>29</v>
      </c>
      <c r="B97" s="84">
        <f t="shared" si="6"/>
        <v>93.66</v>
      </c>
      <c r="C97" s="84">
        <v>10.7</v>
      </c>
      <c r="D97" s="84">
        <f t="shared" si="7"/>
        <v>104.36</v>
      </c>
      <c r="E97" s="87"/>
      <c r="F97" s="100"/>
      <c r="G97" s="87"/>
      <c r="H97" s="87"/>
      <c r="I97" s="87"/>
    </row>
    <row r="98" spans="1:9" ht="14.25">
      <c r="A98" s="85" t="s">
        <v>31</v>
      </c>
      <c r="B98" s="84">
        <f t="shared" si="6"/>
        <v>93.66</v>
      </c>
      <c r="C98" s="84">
        <v>10.7</v>
      </c>
      <c r="D98" s="84">
        <f t="shared" si="7"/>
        <v>104.36</v>
      </c>
      <c r="E98" s="87"/>
      <c r="F98" s="100"/>
      <c r="G98" s="87"/>
      <c r="H98" s="87"/>
      <c r="I98" s="87"/>
    </row>
    <row r="99" spans="1:9" ht="14.25">
      <c r="A99" s="85" t="s">
        <v>36</v>
      </c>
      <c r="B99" s="84">
        <f t="shared" si="6"/>
        <v>93.66</v>
      </c>
      <c r="C99" s="84">
        <v>10.7</v>
      </c>
      <c r="D99" s="84">
        <f t="shared" si="7"/>
        <v>104.36</v>
      </c>
      <c r="E99" s="87"/>
      <c r="F99" s="100"/>
      <c r="G99" s="87"/>
      <c r="H99" s="87"/>
      <c r="I99" s="87"/>
    </row>
    <row r="100" spans="1:9" ht="14.25">
      <c r="B100" s="98"/>
      <c r="C100" s="87"/>
      <c r="D100" s="87"/>
      <c r="E100" s="87"/>
      <c r="F100" s="99"/>
      <c r="G100" s="87"/>
      <c r="H100" s="87"/>
      <c r="I100" s="87"/>
    </row>
    <row r="101" spans="1:9" ht="14.25">
      <c r="B101" s="98"/>
      <c r="C101" s="87"/>
      <c r="D101" s="87"/>
      <c r="E101" s="87"/>
      <c r="F101" s="99"/>
      <c r="G101" s="87"/>
      <c r="H101" s="87"/>
      <c r="I101" s="87"/>
    </row>
    <row r="102" spans="1:9" ht="14.25">
      <c r="B102" s="98"/>
      <c r="C102" s="87"/>
      <c r="D102" s="87"/>
      <c r="E102" s="87"/>
      <c r="F102" s="99"/>
      <c r="G102" s="87"/>
      <c r="H102" s="87"/>
      <c r="I102" s="87"/>
    </row>
    <row r="103" spans="1:9" ht="14.25">
      <c r="B103" s="98"/>
      <c r="C103" s="87"/>
      <c r="D103" s="87"/>
      <c r="E103" s="87"/>
      <c r="F103" s="99"/>
      <c r="G103" s="87"/>
      <c r="H103" s="87"/>
      <c r="I103" s="87"/>
    </row>
    <row r="104" spans="1:9" ht="14.25">
      <c r="B104" s="98"/>
      <c r="C104" s="87"/>
      <c r="D104" s="87"/>
      <c r="E104" s="87"/>
      <c r="F104" s="99"/>
      <c r="G104" s="87"/>
      <c r="H104" s="87"/>
      <c r="I104" s="87"/>
    </row>
    <row r="105" spans="1:9" ht="14.25">
      <c r="A105" s="81" t="s">
        <v>118</v>
      </c>
      <c r="B105" s="101" t="s">
        <v>169</v>
      </c>
      <c r="C105" s="99"/>
      <c r="D105" s="99"/>
      <c r="E105" s="99"/>
      <c r="F105" s="99"/>
      <c r="G105" s="87"/>
      <c r="H105" s="87"/>
    </row>
    <row r="106" spans="1:9">
      <c r="A106" s="9" t="s">
        <v>38</v>
      </c>
      <c r="B106" s="50" t="s">
        <v>52</v>
      </c>
      <c r="C106" s="87"/>
      <c r="G106" s="9"/>
      <c r="H106" s="87"/>
      <c r="I106" s="98"/>
    </row>
    <row r="107" spans="1:9">
      <c r="A107" s="9" t="s">
        <v>39</v>
      </c>
      <c r="B107" s="50" t="s">
        <v>52</v>
      </c>
      <c r="C107" s="87"/>
      <c r="G107" s="9"/>
      <c r="H107" s="87"/>
      <c r="I107" s="98"/>
    </row>
    <row r="108" spans="1:9">
      <c r="A108" s="9" t="s">
        <v>40</v>
      </c>
      <c r="B108" s="50" t="s">
        <v>52</v>
      </c>
      <c r="C108" s="87"/>
      <c r="G108" s="9"/>
      <c r="H108" s="87"/>
      <c r="I108" s="98"/>
    </row>
    <row r="109" spans="1:9">
      <c r="A109" s="9" t="s">
        <v>41</v>
      </c>
      <c r="B109" s="50" t="s">
        <v>52</v>
      </c>
      <c r="C109" s="87"/>
      <c r="G109" s="9"/>
      <c r="H109" s="87"/>
      <c r="I109" s="98"/>
    </row>
    <row r="110" spans="1:9">
      <c r="A110" s="9" t="s">
        <v>42</v>
      </c>
      <c r="B110" s="50" t="s">
        <v>52</v>
      </c>
      <c r="G110" s="9"/>
      <c r="I110" s="98"/>
    </row>
    <row r="111" spans="1:9">
      <c r="A111" s="9" t="s">
        <v>43</v>
      </c>
      <c r="B111" s="50" t="s">
        <v>52</v>
      </c>
      <c r="G111" s="9"/>
      <c r="I111" s="98"/>
    </row>
    <row r="112" spans="1:9">
      <c r="A112" s="9" t="s">
        <v>44</v>
      </c>
      <c r="B112" s="50" t="s">
        <v>52</v>
      </c>
      <c r="G112" s="9"/>
      <c r="I112" s="98"/>
    </row>
    <row r="113" spans="1:9">
      <c r="A113" s="9" t="s">
        <v>45</v>
      </c>
      <c r="B113" s="50" t="s">
        <v>52</v>
      </c>
      <c r="G113" s="9"/>
      <c r="I113" s="98"/>
    </row>
    <row r="114" spans="1:9">
      <c r="A114" s="9" t="s">
        <v>46</v>
      </c>
      <c r="B114" s="50" t="s">
        <v>52</v>
      </c>
      <c r="G114" s="9"/>
      <c r="I114" s="98"/>
    </row>
    <row r="115" spans="1:9">
      <c r="A115" s="9" t="s">
        <v>47</v>
      </c>
      <c r="B115" s="50" t="s">
        <v>52</v>
      </c>
      <c r="G115" s="9"/>
      <c r="I115" s="98"/>
    </row>
    <row r="116" spans="1:9">
      <c r="A116" s="9" t="s">
        <v>48</v>
      </c>
      <c r="B116" s="50" t="s">
        <v>52</v>
      </c>
      <c r="G116" s="9"/>
      <c r="I116" s="98"/>
    </row>
    <row r="117" spans="1:9">
      <c r="A117" s="9" t="s">
        <v>49</v>
      </c>
      <c r="B117" s="50" t="s">
        <v>52</v>
      </c>
      <c r="G117" s="9"/>
      <c r="I117" s="98"/>
    </row>
    <row r="118" spans="1:9">
      <c r="A118" s="9" t="s">
        <v>50</v>
      </c>
      <c r="B118" s="50" t="s">
        <v>52</v>
      </c>
      <c r="G118" s="9"/>
      <c r="I118" s="98"/>
    </row>
    <row r="119" spans="1:9">
      <c r="A119" s="9" t="s">
        <v>51</v>
      </c>
      <c r="B119" s="50" t="s">
        <v>52</v>
      </c>
      <c r="G119" s="9"/>
      <c r="I119" s="98"/>
    </row>
    <row r="120" spans="1:9">
      <c r="A120" s="102" t="s">
        <v>250</v>
      </c>
      <c r="B120" s="50"/>
      <c r="G120" s="9"/>
      <c r="I120" s="98"/>
    </row>
    <row r="121" spans="1:9">
      <c r="A121" s="9" t="s">
        <v>49</v>
      </c>
      <c r="B121" s="50" t="s">
        <v>65</v>
      </c>
      <c r="E121" s="9"/>
      <c r="G121" s="9"/>
      <c r="I121" s="98"/>
    </row>
    <row r="122" spans="1:9">
      <c r="A122" s="9" t="s">
        <v>53</v>
      </c>
      <c r="B122" s="50" t="s">
        <v>65</v>
      </c>
      <c r="D122" s="9"/>
      <c r="E122" s="9"/>
      <c r="G122" s="9"/>
    </row>
    <row r="123" spans="1:9">
      <c r="A123" s="9" t="s">
        <v>54</v>
      </c>
      <c r="B123" s="50" t="s">
        <v>65</v>
      </c>
    </row>
    <row r="124" spans="1:9">
      <c r="A124" s="9" t="s">
        <v>55</v>
      </c>
      <c r="B124" s="50" t="s">
        <v>65</v>
      </c>
    </row>
    <row r="125" spans="1:9">
      <c r="A125" s="9" t="s">
        <v>56</v>
      </c>
      <c r="B125" s="50" t="s">
        <v>65</v>
      </c>
    </row>
    <row r="126" spans="1:9">
      <c r="A126" s="9" t="s">
        <v>57</v>
      </c>
      <c r="B126" s="50" t="s">
        <v>65</v>
      </c>
    </row>
    <row r="127" spans="1:9">
      <c r="A127" s="9" t="s">
        <v>58</v>
      </c>
      <c r="B127" s="50" t="s">
        <v>65</v>
      </c>
    </row>
    <row r="128" spans="1:9">
      <c r="A128" s="9" t="s">
        <v>59</v>
      </c>
      <c r="B128" s="50" t="s">
        <v>65</v>
      </c>
    </row>
    <row r="129" spans="1:9">
      <c r="A129" s="9" t="s">
        <v>60</v>
      </c>
      <c r="B129" s="50" t="s">
        <v>65</v>
      </c>
    </row>
    <row r="130" spans="1:9">
      <c r="A130" s="9" t="s">
        <v>61</v>
      </c>
      <c r="B130" s="50" t="s">
        <v>65</v>
      </c>
    </row>
    <row r="131" spans="1:9">
      <c r="A131" s="9" t="s">
        <v>62</v>
      </c>
      <c r="B131" s="50" t="s">
        <v>65</v>
      </c>
    </row>
    <row r="132" spans="1:9">
      <c r="A132" s="9" t="s">
        <v>63</v>
      </c>
      <c r="B132" s="50" t="s">
        <v>65</v>
      </c>
    </row>
    <row r="133" spans="1:9">
      <c r="A133" s="9" t="s">
        <v>64</v>
      </c>
      <c r="B133" s="50" t="s">
        <v>65</v>
      </c>
    </row>
    <row r="134" spans="1:9">
      <c r="A134" s="102" t="s">
        <v>250</v>
      </c>
      <c r="B134" s="50"/>
      <c r="G134" s="9"/>
      <c r="I134" s="98"/>
    </row>
    <row r="135" spans="1:9">
      <c r="A135" s="9" t="s">
        <v>68</v>
      </c>
      <c r="B135" s="50" t="s">
        <v>81</v>
      </c>
    </row>
    <row r="136" spans="1:9">
      <c r="A136" s="9" t="s">
        <v>72</v>
      </c>
      <c r="B136" s="50" t="s">
        <v>81</v>
      </c>
    </row>
    <row r="137" spans="1:9">
      <c r="A137" s="9" t="s">
        <v>76</v>
      </c>
      <c r="B137" s="50" t="s">
        <v>81</v>
      </c>
    </row>
    <row r="138" spans="1:9">
      <c r="A138" s="9" t="s">
        <v>69</v>
      </c>
      <c r="B138" s="50" t="s">
        <v>81</v>
      </c>
    </row>
    <row r="139" spans="1:9">
      <c r="A139" s="9" t="s">
        <v>73</v>
      </c>
      <c r="B139" s="50" t="s">
        <v>81</v>
      </c>
    </row>
    <row r="140" spans="1:9">
      <c r="A140" s="9" t="s">
        <v>77</v>
      </c>
      <c r="B140" s="50" t="s">
        <v>81</v>
      </c>
    </row>
    <row r="141" spans="1:9">
      <c r="A141" s="9" t="s">
        <v>67</v>
      </c>
      <c r="B141" s="50" t="s">
        <v>81</v>
      </c>
    </row>
    <row r="142" spans="1:9">
      <c r="A142" s="9" t="s">
        <v>74</v>
      </c>
      <c r="B142" s="50" t="s">
        <v>81</v>
      </c>
    </row>
    <row r="143" spans="1:9">
      <c r="A143" s="9" t="s">
        <v>78</v>
      </c>
      <c r="B143" s="50" t="s">
        <v>81</v>
      </c>
    </row>
    <row r="144" spans="1:9">
      <c r="A144" s="9" t="s">
        <v>70</v>
      </c>
      <c r="B144" s="50" t="s">
        <v>81</v>
      </c>
    </row>
    <row r="145" spans="1:2">
      <c r="A145" s="9" t="s">
        <v>75</v>
      </c>
      <c r="B145" s="50" t="s">
        <v>81</v>
      </c>
    </row>
    <row r="146" spans="1:2">
      <c r="A146" s="9" t="s">
        <v>79</v>
      </c>
      <c r="B146" s="50" t="s">
        <v>81</v>
      </c>
    </row>
    <row r="147" spans="1:2">
      <c r="A147" s="9" t="s">
        <v>71</v>
      </c>
      <c r="B147" s="50" t="s">
        <v>81</v>
      </c>
    </row>
    <row r="148" spans="1:2">
      <c r="A148" s="9" t="s">
        <v>15</v>
      </c>
      <c r="B148" s="50" t="s">
        <v>81</v>
      </c>
    </row>
    <row r="149" spans="1:2">
      <c r="A149" s="9" t="s">
        <v>80</v>
      </c>
      <c r="B149" s="50" t="s">
        <v>81</v>
      </c>
    </row>
    <row r="151" spans="1:2">
      <c r="A151" s="81" t="s">
        <v>118</v>
      </c>
    </row>
    <row r="152" spans="1:2">
      <c r="A152" s="9" t="s">
        <v>120</v>
      </c>
    </row>
    <row r="153" spans="1:2">
      <c r="A153" s="9" t="s">
        <v>121</v>
      </c>
    </row>
    <row r="154" spans="1:2">
      <c r="A154" s="9" t="s">
        <v>122</v>
      </c>
    </row>
    <row r="155" spans="1:2">
      <c r="A155" s="9" t="s">
        <v>123</v>
      </c>
    </row>
    <row r="156" spans="1:2">
      <c r="A156" s="9" t="s">
        <v>124</v>
      </c>
    </row>
    <row r="157" spans="1:2">
      <c r="A157" s="9" t="s">
        <v>125</v>
      </c>
    </row>
    <row r="158" spans="1:2">
      <c r="A158" s="9" t="s">
        <v>126</v>
      </c>
    </row>
    <row r="159" spans="1:2">
      <c r="A159" s="9" t="s">
        <v>127</v>
      </c>
    </row>
    <row r="160" spans="1:2">
      <c r="A160" s="9" t="s">
        <v>128</v>
      </c>
    </row>
    <row r="161" spans="1:1">
      <c r="A161" s="9" t="s">
        <v>129</v>
      </c>
    </row>
    <row r="162" spans="1:1">
      <c r="A162" s="9" t="s">
        <v>130</v>
      </c>
    </row>
    <row r="163" spans="1:1">
      <c r="A163" s="9" t="s">
        <v>131</v>
      </c>
    </row>
    <row r="164" spans="1:1">
      <c r="A164" s="9" t="s">
        <v>132</v>
      </c>
    </row>
    <row r="165" spans="1:1">
      <c r="A165" s="9" t="s">
        <v>133</v>
      </c>
    </row>
    <row r="166" spans="1:1">
      <c r="A166" s="9" t="s">
        <v>134</v>
      </c>
    </row>
    <row r="167" spans="1:1">
      <c r="A167" s="9" t="s">
        <v>135</v>
      </c>
    </row>
    <row r="168" spans="1:1">
      <c r="A168" s="9" t="s">
        <v>136</v>
      </c>
    </row>
    <row r="169" spans="1:1">
      <c r="A169" s="9" t="s">
        <v>137</v>
      </c>
    </row>
    <row r="170" spans="1:1">
      <c r="A170" s="9" t="s">
        <v>138</v>
      </c>
    </row>
    <row r="172" spans="1:1">
      <c r="A172" s="79" t="s">
        <v>342</v>
      </c>
    </row>
    <row r="173" spans="1:1">
      <c r="A173" s="10" t="s">
        <v>343</v>
      </c>
    </row>
    <row r="174" spans="1:1" ht="12.75" customHeight="1">
      <c r="A174" s="79" t="b">
        <v>1</v>
      </c>
    </row>
    <row r="175" spans="1:1" ht="12.75" customHeight="1">
      <c r="A175" s="79" t="b">
        <v>0</v>
      </c>
    </row>
    <row r="178" spans="1:1">
      <c r="A178" s="10" t="s">
        <v>352</v>
      </c>
    </row>
    <row r="179" spans="1:1">
      <c r="A179" s="120" t="s">
        <v>353</v>
      </c>
    </row>
    <row r="180" spans="1:1">
      <c r="A180" s="120" t="s">
        <v>354</v>
      </c>
    </row>
    <row r="181" spans="1:1" ht="12.75" customHeight="1"/>
    <row r="182" spans="1:1" ht="12.75" customHeight="1"/>
    <row r="197" spans="2:9">
      <c r="B197" s="9"/>
      <c r="C197" s="9"/>
      <c r="G197" s="103"/>
      <c r="H197" s="9"/>
      <c r="I197" s="9"/>
    </row>
    <row r="200" spans="2:9" ht="15" customHeight="1"/>
  </sheetData>
  <sheetProtection password="A2B1" sheet="1" objects="1" scenarios="1"/>
  <mergeCells count="9">
    <mergeCell ref="H47:H48"/>
    <mergeCell ref="G47:G48"/>
    <mergeCell ref="E47:E48"/>
    <mergeCell ref="B62:D62"/>
    <mergeCell ref="E62:E63"/>
    <mergeCell ref="F62:F63"/>
    <mergeCell ref="G62:G63"/>
    <mergeCell ref="F47:F48"/>
    <mergeCell ref="B47:D47"/>
  </mergeCells>
  <hyperlinks>
    <hyperlink ref="A32" r:id="rId1"/>
    <hyperlink ref="A46" r:id="rId2"/>
    <hyperlink ref="A61" r:id="rId3"/>
    <hyperlink ref="A76" r:id="rId4"/>
    <hyperlink ref="A90" r:id="rId5"/>
  </hyperlinks>
  <pageMargins left="0.74803149606299213" right="0.74803149606299213" top="0.98425196850393704" bottom="0.98425196850393704" header="0.51181102362204722" footer="0.51181102362204722"/>
  <pageSetup paperSize="9" scale="31" orientation="portrait" r:id="rId6"/>
  <headerFooter alignWithMargins="0"/>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14999847407452621"/>
    <pageSetUpPr fitToPage="1"/>
  </sheetPr>
  <dimension ref="A1:E2662"/>
  <sheetViews>
    <sheetView showGridLines="0" zoomScaleNormal="100" workbookViewId="0">
      <selection activeCell="J11" sqref="J11"/>
    </sheetView>
  </sheetViews>
  <sheetFormatPr defaultRowHeight="12.75"/>
  <cols>
    <col min="1" max="1" width="26" style="104" customWidth="1"/>
    <col min="2" max="2" width="17.42578125" style="104" customWidth="1"/>
    <col min="3" max="3" width="16.85546875" style="104" customWidth="1"/>
    <col min="4" max="4" width="19.85546875" style="104" customWidth="1"/>
    <col min="5" max="5" width="16.140625" style="104" customWidth="1"/>
    <col min="6" max="16384" width="9.140625" style="104"/>
  </cols>
  <sheetData>
    <row r="1" spans="1:5" ht="84" customHeight="1"/>
    <row r="3" spans="1:5" ht="15.75">
      <c r="A3" s="20" t="s">
        <v>298</v>
      </c>
      <c r="B3" s="20"/>
      <c r="C3" s="20"/>
      <c r="D3" s="20"/>
      <c r="E3" s="20"/>
    </row>
    <row r="4" spans="1:5" ht="40.5" customHeight="1">
      <c r="A4" s="340" t="s">
        <v>299</v>
      </c>
      <c r="B4" s="340"/>
      <c r="C4" s="340"/>
      <c r="D4" s="340"/>
      <c r="E4" s="340"/>
    </row>
    <row r="6" spans="1:5" ht="25.5">
      <c r="A6" s="155" t="s">
        <v>294</v>
      </c>
      <c r="B6" s="155" t="s">
        <v>295</v>
      </c>
      <c r="C6" s="155" t="s">
        <v>296</v>
      </c>
      <c r="D6" s="155" t="s">
        <v>297</v>
      </c>
    </row>
    <row r="7" spans="1:5">
      <c r="A7" s="105">
        <v>800</v>
      </c>
      <c r="B7" s="105">
        <v>14015</v>
      </c>
      <c r="C7" s="106">
        <v>2892.5</v>
      </c>
      <c r="D7" s="106">
        <v>0</v>
      </c>
    </row>
    <row r="8" spans="1:5">
      <c r="A8" s="105">
        <v>810</v>
      </c>
      <c r="B8" s="105">
        <v>14015</v>
      </c>
      <c r="C8" s="106">
        <v>2892.5</v>
      </c>
      <c r="D8" s="106">
        <v>0</v>
      </c>
    </row>
    <row r="9" spans="1:5">
      <c r="A9" s="105">
        <v>812</v>
      </c>
      <c r="B9" s="105">
        <v>14015</v>
      </c>
      <c r="C9" s="106">
        <v>2892.5</v>
      </c>
      <c r="D9" s="106">
        <v>0</v>
      </c>
    </row>
    <row r="10" spans="1:5">
      <c r="A10" s="105">
        <v>820</v>
      </c>
      <c r="B10" s="105">
        <v>14015</v>
      </c>
      <c r="C10" s="106">
        <v>2892.5</v>
      </c>
      <c r="D10" s="106">
        <v>0</v>
      </c>
    </row>
    <row r="11" spans="1:5">
      <c r="A11" s="105">
        <v>822</v>
      </c>
      <c r="B11" s="105">
        <v>14901</v>
      </c>
      <c r="C11" s="106">
        <v>2449.6999999999998</v>
      </c>
      <c r="D11" s="106">
        <v>4.0999999999999996</v>
      </c>
    </row>
    <row r="12" spans="1:5">
      <c r="A12" s="105">
        <v>828</v>
      </c>
      <c r="B12" s="105">
        <v>14015</v>
      </c>
      <c r="C12" s="106">
        <v>2892.5</v>
      </c>
      <c r="D12" s="106">
        <v>0</v>
      </c>
    </row>
    <row r="13" spans="1:5">
      <c r="A13" s="105">
        <v>829</v>
      </c>
      <c r="B13" s="105">
        <v>14015</v>
      </c>
      <c r="C13" s="106">
        <v>2892.5</v>
      </c>
      <c r="D13" s="106">
        <v>0</v>
      </c>
    </row>
    <row r="14" spans="1:5">
      <c r="A14" s="105">
        <v>830</v>
      </c>
      <c r="B14" s="105">
        <v>14015</v>
      </c>
      <c r="C14" s="106">
        <v>2892.5</v>
      </c>
      <c r="D14" s="106">
        <v>0</v>
      </c>
    </row>
    <row r="15" spans="1:5">
      <c r="A15" s="105">
        <v>832</v>
      </c>
      <c r="B15" s="105">
        <v>14015</v>
      </c>
      <c r="C15" s="106">
        <v>2892.5</v>
      </c>
      <c r="D15" s="106">
        <v>0</v>
      </c>
    </row>
    <row r="16" spans="1:5">
      <c r="A16" s="105">
        <v>834</v>
      </c>
      <c r="B16" s="105">
        <v>14015</v>
      </c>
      <c r="C16" s="106">
        <v>2892.5</v>
      </c>
      <c r="D16" s="106">
        <v>0</v>
      </c>
    </row>
    <row r="17" spans="1:4">
      <c r="A17" s="105">
        <v>835</v>
      </c>
      <c r="B17" s="105">
        <v>14015</v>
      </c>
      <c r="C17" s="106">
        <v>2892.5</v>
      </c>
      <c r="D17" s="106">
        <v>0</v>
      </c>
    </row>
    <row r="18" spans="1:4">
      <c r="A18" s="105">
        <v>836</v>
      </c>
      <c r="B18" s="105">
        <v>14015</v>
      </c>
      <c r="C18" s="106">
        <v>2892.5</v>
      </c>
      <c r="D18" s="106">
        <v>0</v>
      </c>
    </row>
    <row r="19" spans="1:4">
      <c r="A19" s="105">
        <v>837</v>
      </c>
      <c r="B19" s="105">
        <v>14015</v>
      </c>
      <c r="C19" s="106">
        <v>2892.5</v>
      </c>
      <c r="D19" s="106">
        <v>0</v>
      </c>
    </row>
    <row r="20" spans="1:4">
      <c r="A20" s="105">
        <v>838</v>
      </c>
      <c r="B20" s="105">
        <v>14272</v>
      </c>
      <c r="C20" s="106">
        <v>2450.9</v>
      </c>
      <c r="D20" s="106">
        <v>0.1</v>
      </c>
    </row>
    <row r="21" spans="1:4">
      <c r="A21" s="105">
        <v>839</v>
      </c>
      <c r="B21" s="105">
        <v>14015</v>
      </c>
      <c r="C21" s="106">
        <v>2892.5</v>
      </c>
      <c r="D21" s="106">
        <v>0</v>
      </c>
    </row>
    <row r="22" spans="1:4">
      <c r="A22" s="105">
        <v>840</v>
      </c>
      <c r="B22" s="105">
        <v>14277</v>
      </c>
      <c r="C22" s="106">
        <v>3090.4</v>
      </c>
      <c r="D22" s="106">
        <v>0</v>
      </c>
    </row>
    <row r="23" spans="1:4">
      <c r="A23" s="105">
        <v>841</v>
      </c>
      <c r="B23" s="105">
        <v>14272</v>
      </c>
      <c r="C23" s="106">
        <v>2450.9</v>
      </c>
      <c r="D23" s="106">
        <v>0.1</v>
      </c>
    </row>
    <row r="24" spans="1:4">
      <c r="A24" s="105">
        <v>845</v>
      </c>
      <c r="B24" s="105">
        <v>14272</v>
      </c>
      <c r="C24" s="106">
        <v>2450.9</v>
      </c>
      <c r="D24" s="106">
        <v>0.1</v>
      </c>
    </row>
    <row r="25" spans="1:4">
      <c r="A25" s="105">
        <v>846</v>
      </c>
      <c r="B25" s="105">
        <v>14015</v>
      </c>
      <c r="C25" s="106">
        <v>2892.5</v>
      </c>
      <c r="D25" s="106">
        <v>0</v>
      </c>
    </row>
    <row r="26" spans="1:4">
      <c r="A26" s="105">
        <v>847</v>
      </c>
      <c r="B26" s="105">
        <v>14901</v>
      </c>
      <c r="C26" s="106">
        <v>2449.6999999999998</v>
      </c>
      <c r="D26" s="106">
        <v>4.0999999999999996</v>
      </c>
    </row>
    <row r="27" spans="1:4">
      <c r="A27" s="105">
        <v>850</v>
      </c>
      <c r="B27" s="105">
        <v>14932</v>
      </c>
      <c r="C27" s="106">
        <v>2146.1</v>
      </c>
      <c r="D27" s="106">
        <v>8.5</v>
      </c>
    </row>
    <row r="28" spans="1:4">
      <c r="A28" s="105">
        <v>852</v>
      </c>
      <c r="B28" s="105">
        <v>14932</v>
      </c>
      <c r="C28" s="106">
        <v>2146.1</v>
      </c>
      <c r="D28" s="106">
        <v>8.5</v>
      </c>
    </row>
    <row r="29" spans="1:4">
      <c r="A29" s="105">
        <v>853</v>
      </c>
      <c r="B29" s="105">
        <v>14932</v>
      </c>
      <c r="C29" s="106">
        <v>2146.1</v>
      </c>
      <c r="D29" s="106">
        <v>8.5</v>
      </c>
    </row>
    <row r="30" spans="1:4">
      <c r="A30" s="105">
        <v>854</v>
      </c>
      <c r="B30" s="105">
        <v>14704</v>
      </c>
      <c r="C30" s="106">
        <v>2192.1</v>
      </c>
      <c r="D30" s="106">
        <v>14</v>
      </c>
    </row>
    <row r="31" spans="1:4">
      <c r="A31" s="105">
        <v>860</v>
      </c>
      <c r="B31" s="105">
        <v>15135</v>
      </c>
      <c r="C31" s="106">
        <v>1006.1</v>
      </c>
      <c r="D31" s="106">
        <v>87.7</v>
      </c>
    </row>
    <row r="32" spans="1:4">
      <c r="A32" s="105">
        <v>862</v>
      </c>
      <c r="B32" s="105">
        <v>2012</v>
      </c>
      <c r="C32" s="106">
        <v>1287.2</v>
      </c>
      <c r="D32" s="106">
        <v>27.4</v>
      </c>
    </row>
    <row r="33" spans="1:4">
      <c r="A33" s="105">
        <v>870</v>
      </c>
      <c r="B33" s="105">
        <v>15590</v>
      </c>
      <c r="C33" s="106">
        <v>458.1</v>
      </c>
      <c r="D33" s="106">
        <v>655.29999999999995</v>
      </c>
    </row>
    <row r="34" spans="1:4">
      <c r="A34" s="105">
        <v>872</v>
      </c>
      <c r="B34" s="105">
        <v>15135</v>
      </c>
      <c r="C34" s="106">
        <v>1006.1</v>
      </c>
      <c r="D34" s="106">
        <v>87.7</v>
      </c>
    </row>
    <row r="35" spans="1:4">
      <c r="A35" s="105">
        <v>880</v>
      </c>
      <c r="B35" s="105">
        <v>14508</v>
      </c>
      <c r="C35" s="106">
        <v>2930.3</v>
      </c>
      <c r="D35" s="106">
        <v>0</v>
      </c>
    </row>
    <row r="36" spans="1:4">
      <c r="A36" s="105">
        <v>885</v>
      </c>
      <c r="B36" s="105">
        <v>14518</v>
      </c>
      <c r="C36" s="106">
        <v>2641.7</v>
      </c>
      <c r="D36" s="106">
        <v>3.7</v>
      </c>
    </row>
    <row r="37" spans="1:4">
      <c r="A37" s="105">
        <v>886</v>
      </c>
      <c r="B37" s="105">
        <v>14198</v>
      </c>
      <c r="C37" s="106">
        <v>2734.1</v>
      </c>
      <c r="D37" s="106">
        <v>0</v>
      </c>
    </row>
    <row r="38" spans="1:4">
      <c r="A38" s="105">
        <v>909</v>
      </c>
      <c r="B38" s="105">
        <v>14015</v>
      </c>
      <c r="C38" s="106">
        <v>2892.5</v>
      </c>
      <c r="D38" s="106">
        <v>0</v>
      </c>
    </row>
    <row r="39" spans="1:4">
      <c r="A39" s="105">
        <v>2000</v>
      </c>
      <c r="B39" s="105">
        <v>66062</v>
      </c>
      <c r="C39" s="106">
        <v>600.20000000000005</v>
      </c>
      <c r="D39" s="106">
        <v>516.6</v>
      </c>
    </row>
    <row r="40" spans="1:4">
      <c r="A40" s="105">
        <v>2006</v>
      </c>
      <c r="B40" s="105">
        <v>66062</v>
      </c>
      <c r="C40" s="106">
        <v>600.20000000000005</v>
      </c>
      <c r="D40" s="106">
        <v>516.6</v>
      </c>
    </row>
    <row r="41" spans="1:4">
      <c r="A41" s="105">
        <v>2007</v>
      </c>
      <c r="B41" s="105">
        <v>66062</v>
      </c>
      <c r="C41" s="106">
        <v>600.20000000000005</v>
      </c>
      <c r="D41" s="106">
        <v>516.6</v>
      </c>
    </row>
    <row r="42" spans="1:4">
      <c r="A42" s="105">
        <v>2008</v>
      </c>
      <c r="B42" s="105">
        <v>66062</v>
      </c>
      <c r="C42" s="106">
        <v>600.20000000000005</v>
      </c>
      <c r="D42" s="106">
        <v>516.6</v>
      </c>
    </row>
    <row r="43" spans="1:4">
      <c r="A43" s="105">
        <v>2009</v>
      </c>
      <c r="B43" s="105">
        <v>66062</v>
      </c>
      <c r="C43" s="106">
        <v>600.20000000000005</v>
      </c>
      <c r="D43" s="106">
        <v>516.6</v>
      </c>
    </row>
    <row r="44" spans="1:4">
      <c r="A44" s="105">
        <v>2010</v>
      </c>
      <c r="B44" s="105">
        <v>66062</v>
      </c>
      <c r="C44" s="106">
        <v>600.20000000000005</v>
      </c>
      <c r="D44" s="106">
        <v>516.6</v>
      </c>
    </row>
    <row r="45" spans="1:4">
      <c r="A45" s="105">
        <v>2011</v>
      </c>
      <c r="B45" s="105">
        <v>66062</v>
      </c>
      <c r="C45" s="106">
        <v>600.20000000000005</v>
      </c>
      <c r="D45" s="106">
        <v>516.6</v>
      </c>
    </row>
    <row r="46" spans="1:4">
      <c r="A46" s="105">
        <v>2015</v>
      </c>
      <c r="B46" s="105">
        <v>66062</v>
      </c>
      <c r="C46" s="106">
        <v>600.20000000000005</v>
      </c>
      <c r="D46" s="106">
        <v>516.6</v>
      </c>
    </row>
    <row r="47" spans="1:4">
      <c r="A47" s="105">
        <v>2016</v>
      </c>
      <c r="B47" s="105">
        <v>66062</v>
      </c>
      <c r="C47" s="106">
        <v>600.20000000000005</v>
      </c>
      <c r="D47" s="106">
        <v>516.6</v>
      </c>
    </row>
    <row r="48" spans="1:4">
      <c r="A48" s="105">
        <v>2017</v>
      </c>
      <c r="B48" s="105">
        <v>66062</v>
      </c>
      <c r="C48" s="106">
        <v>600.20000000000005</v>
      </c>
      <c r="D48" s="106">
        <v>516.6</v>
      </c>
    </row>
    <row r="49" spans="1:4">
      <c r="A49" s="105">
        <v>2018</v>
      </c>
      <c r="B49" s="105">
        <v>66037</v>
      </c>
      <c r="C49" s="106">
        <v>598.9</v>
      </c>
      <c r="D49" s="106">
        <v>560.70000000000005</v>
      </c>
    </row>
    <row r="50" spans="1:4">
      <c r="A50" s="105">
        <v>2019</v>
      </c>
      <c r="B50" s="105">
        <v>66037</v>
      </c>
      <c r="C50" s="106">
        <v>598.9</v>
      </c>
      <c r="D50" s="106">
        <v>560.70000000000005</v>
      </c>
    </row>
    <row r="51" spans="1:4">
      <c r="A51" s="105">
        <v>2020</v>
      </c>
      <c r="B51" s="105">
        <v>66037</v>
      </c>
      <c r="C51" s="106">
        <v>598.9</v>
      </c>
      <c r="D51" s="106">
        <v>560.70000000000005</v>
      </c>
    </row>
    <row r="52" spans="1:4">
      <c r="A52" s="105">
        <v>2021</v>
      </c>
      <c r="B52" s="105">
        <v>66062</v>
      </c>
      <c r="C52" s="106">
        <v>600.20000000000005</v>
      </c>
      <c r="D52" s="106">
        <v>516.6</v>
      </c>
    </row>
    <row r="53" spans="1:4">
      <c r="A53" s="105">
        <v>2022</v>
      </c>
      <c r="B53" s="105">
        <v>66062</v>
      </c>
      <c r="C53" s="106">
        <v>600.20000000000005</v>
      </c>
      <c r="D53" s="106">
        <v>516.6</v>
      </c>
    </row>
    <row r="54" spans="1:4">
      <c r="A54" s="105">
        <v>2023</v>
      </c>
      <c r="B54" s="105">
        <v>66062</v>
      </c>
      <c r="C54" s="106">
        <v>600.20000000000005</v>
      </c>
      <c r="D54" s="106">
        <v>516.6</v>
      </c>
    </row>
    <row r="55" spans="1:4">
      <c r="A55" s="105">
        <v>2024</v>
      </c>
      <c r="B55" s="105">
        <v>66062</v>
      </c>
      <c r="C55" s="106">
        <v>600.20000000000005</v>
      </c>
      <c r="D55" s="106">
        <v>516.6</v>
      </c>
    </row>
    <row r="56" spans="1:4">
      <c r="A56" s="105">
        <v>2025</v>
      </c>
      <c r="B56" s="105">
        <v>66062</v>
      </c>
      <c r="C56" s="106">
        <v>600.20000000000005</v>
      </c>
      <c r="D56" s="106">
        <v>516.6</v>
      </c>
    </row>
    <row r="57" spans="1:4">
      <c r="A57" s="105">
        <v>2026</v>
      </c>
      <c r="B57" s="105">
        <v>66062</v>
      </c>
      <c r="C57" s="106">
        <v>600.20000000000005</v>
      </c>
      <c r="D57" s="106">
        <v>516.6</v>
      </c>
    </row>
    <row r="58" spans="1:4">
      <c r="A58" s="105">
        <v>2027</v>
      </c>
      <c r="B58" s="105">
        <v>66062</v>
      </c>
      <c r="C58" s="106">
        <v>600.20000000000005</v>
      </c>
      <c r="D58" s="106">
        <v>516.6</v>
      </c>
    </row>
    <row r="59" spans="1:4">
      <c r="A59" s="105">
        <v>2028</v>
      </c>
      <c r="B59" s="105">
        <v>66062</v>
      </c>
      <c r="C59" s="106">
        <v>600.20000000000005</v>
      </c>
      <c r="D59" s="106">
        <v>516.6</v>
      </c>
    </row>
    <row r="60" spans="1:4">
      <c r="A60" s="105">
        <v>2029</v>
      </c>
      <c r="B60" s="105">
        <v>66062</v>
      </c>
      <c r="C60" s="106">
        <v>600.20000000000005</v>
      </c>
      <c r="D60" s="106">
        <v>516.6</v>
      </c>
    </row>
    <row r="61" spans="1:4">
      <c r="A61" s="105">
        <v>2030</v>
      </c>
      <c r="B61" s="105">
        <v>66062</v>
      </c>
      <c r="C61" s="106">
        <v>600.20000000000005</v>
      </c>
      <c r="D61" s="106">
        <v>516.6</v>
      </c>
    </row>
    <row r="62" spans="1:4">
      <c r="A62" s="105">
        <v>2031</v>
      </c>
      <c r="B62" s="105">
        <v>66062</v>
      </c>
      <c r="C62" s="106">
        <v>600.20000000000005</v>
      </c>
      <c r="D62" s="106">
        <v>516.6</v>
      </c>
    </row>
    <row r="63" spans="1:4">
      <c r="A63" s="105">
        <v>2032</v>
      </c>
      <c r="B63" s="105">
        <v>66037</v>
      </c>
      <c r="C63" s="106">
        <v>598.9</v>
      </c>
      <c r="D63" s="106">
        <v>560.70000000000005</v>
      </c>
    </row>
    <row r="64" spans="1:4">
      <c r="A64" s="105">
        <v>2033</v>
      </c>
      <c r="B64" s="105">
        <v>66062</v>
      </c>
      <c r="C64" s="106">
        <v>600.20000000000005</v>
      </c>
      <c r="D64" s="106">
        <v>516.6</v>
      </c>
    </row>
    <row r="65" spans="1:4">
      <c r="A65" s="105">
        <v>2034</v>
      </c>
      <c r="B65" s="105">
        <v>66037</v>
      </c>
      <c r="C65" s="106">
        <v>598.9</v>
      </c>
      <c r="D65" s="106">
        <v>560.70000000000005</v>
      </c>
    </row>
    <row r="66" spans="1:4">
      <c r="A66" s="105">
        <v>2035</v>
      </c>
      <c r="B66" s="105">
        <v>66037</v>
      </c>
      <c r="C66" s="106">
        <v>598.9</v>
      </c>
      <c r="D66" s="106">
        <v>560.70000000000005</v>
      </c>
    </row>
    <row r="67" spans="1:4">
      <c r="A67" s="105">
        <v>2036</v>
      </c>
      <c r="B67" s="105">
        <v>66037</v>
      </c>
      <c r="C67" s="106">
        <v>598.9</v>
      </c>
      <c r="D67" s="106">
        <v>560.70000000000005</v>
      </c>
    </row>
    <row r="68" spans="1:4">
      <c r="A68" s="105">
        <v>2037</v>
      </c>
      <c r="B68" s="105">
        <v>66062</v>
      </c>
      <c r="C68" s="106">
        <v>600.20000000000005</v>
      </c>
      <c r="D68" s="106">
        <v>516.6</v>
      </c>
    </row>
    <row r="69" spans="1:4">
      <c r="A69" s="105">
        <v>2038</v>
      </c>
      <c r="B69" s="105">
        <v>66062</v>
      </c>
      <c r="C69" s="106">
        <v>600.20000000000005</v>
      </c>
      <c r="D69" s="106">
        <v>516.6</v>
      </c>
    </row>
    <row r="70" spans="1:4">
      <c r="A70" s="105">
        <v>2039</v>
      </c>
      <c r="B70" s="105">
        <v>66062</v>
      </c>
      <c r="C70" s="106">
        <v>600.20000000000005</v>
      </c>
      <c r="D70" s="106">
        <v>516.6</v>
      </c>
    </row>
    <row r="71" spans="1:4">
      <c r="A71" s="105">
        <v>2040</v>
      </c>
      <c r="B71" s="105">
        <v>66194</v>
      </c>
      <c r="C71" s="106">
        <v>497.6</v>
      </c>
      <c r="D71" s="106">
        <v>809.6</v>
      </c>
    </row>
    <row r="72" spans="1:4">
      <c r="A72" s="105">
        <v>2041</v>
      </c>
      <c r="B72" s="105">
        <v>66062</v>
      </c>
      <c r="C72" s="106">
        <v>600.20000000000005</v>
      </c>
      <c r="D72" s="106">
        <v>516.6</v>
      </c>
    </row>
    <row r="73" spans="1:4">
      <c r="A73" s="105">
        <v>2042</v>
      </c>
      <c r="B73" s="105">
        <v>66062</v>
      </c>
      <c r="C73" s="106">
        <v>600.20000000000005</v>
      </c>
      <c r="D73" s="106">
        <v>516.6</v>
      </c>
    </row>
    <row r="74" spans="1:4">
      <c r="A74" s="105">
        <v>2043</v>
      </c>
      <c r="B74" s="105">
        <v>66062</v>
      </c>
      <c r="C74" s="106">
        <v>600.20000000000005</v>
      </c>
      <c r="D74" s="106">
        <v>516.6</v>
      </c>
    </row>
    <row r="75" spans="1:4">
      <c r="A75" s="105">
        <v>2044</v>
      </c>
      <c r="B75" s="105">
        <v>66037</v>
      </c>
      <c r="C75" s="106">
        <v>598.9</v>
      </c>
      <c r="D75" s="106">
        <v>560.70000000000005</v>
      </c>
    </row>
    <row r="76" spans="1:4">
      <c r="A76" s="105">
        <v>2045</v>
      </c>
      <c r="B76" s="105">
        <v>66194</v>
      </c>
      <c r="C76" s="106">
        <v>497.6</v>
      </c>
      <c r="D76" s="106">
        <v>809.6</v>
      </c>
    </row>
    <row r="77" spans="1:4">
      <c r="A77" s="105">
        <v>2046</v>
      </c>
      <c r="B77" s="105">
        <v>66194</v>
      </c>
      <c r="C77" s="106">
        <v>497.6</v>
      </c>
      <c r="D77" s="106">
        <v>809.6</v>
      </c>
    </row>
    <row r="78" spans="1:4">
      <c r="A78" s="105">
        <v>2047</v>
      </c>
      <c r="B78" s="105">
        <v>66062</v>
      </c>
      <c r="C78" s="106">
        <v>600.20000000000005</v>
      </c>
      <c r="D78" s="106">
        <v>516.6</v>
      </c>
    </row>
    <row r="79" spans="1:4">
      <c r="A79" s="105">
        <v>2048</v>
      </c>
      <c r="B79" s="105">
        <v>66194</v>
      </c>
      <c r="C79" s="106">
        <v>497.6</v>
      </c>
      <c r="D79" s="106">
        <v>809.6</v>
      </c>
    </row>
    <row r="80" spans="1:4">
      <c r="A80" s="105">
        <v>2049</v>
      </c>
      <c r="B80" s="105">
        <v>66194</v>
      </c>
      <c r="C80" s="106">
        <v>497.6</v>
      </c>
      <c r="D80" s="106">
        <v>809.6</v>
      </c>
    </row>
    <row r="81" spans="1:4">
      <c r="A81" s="105">
        <v>2050</v>
      </c>
      <c r="B81" s="105">
        <v>66062</v>
      </c>
      <c r="C81" s="106">
        <v>600.20000000000005</v>
      </c>
      <c r="D81" s="106">
        <v>516.6</v>
      </c>
    </row>
    <row r="82" spans="1:4">
      <c r="A82" s="105">
        <v>2052</v>
      </c>
      <c r="B82" s="105">
        <v>66037</v>
      </c>
      <c r="C82" s="106">
        <v>598.9</v>
      </c>
      <c r="D82" s="106">
        <v>560.70000000000005</v>
      </c>
    </row>
    <row r="83" spans="1:4">
      <c r="A83" s="105">
        <v>2060</v>
      </c>
      <c r="B83" s="105">
        <v>66062</v>
      </c>
      <c r="C83" s="106">
        <v>600.20000000000005</v>
      </c>
      <c r="D83" s="106">
        <v>516.6</v>
      </c>
    </row>
    <row r="84" spans="1:4">
      <c r="A84" s="105">
        <v>2061</v>
      </c>
      <c r="B84" s="105">
        <v>66062</v>
      </c>
      <c r="C84" s="106">
        <v>600.20000000000005</v>
      </c>
      <c r="D84" s="106">
        <v>516.6</v>
      </c>
    </row>
    <row r="85" spans="1:4">
      <c r="A85" s="105">
        <v>2062</v>
      </c>
      <c r="B85" s="105">
        <v>66062</v>
      </c>
      <c r="C85" s="106">
        <v>600.20000000000005</v>
      </c>
      <c r="D85" s="106">
        <v>516.6</v>
      </c>
    </row>
    <row r="86" spans="1:4">
      <c r="A86" s="105">
        <v>2063</v>
      </c>
      <c r="B86" s="105">
        <v>66062</v>
      </c>
      <c r="C86" s="106">
        <v>600.20000000000005</v>
      </c>
      <c r="D86" s="106">
        <v>516.6</v>
      </c>
    </row>
    <row r="87" spans="1:4">
      <c r="A87" s="105">
        <v>2064</v>
      </c>
      <c r="B87" s="105">
        <v>66062</v>
      </c>
      <c r="C87" s="106">
        <v>600.20000000000005</v>
      </c>
      <c r="D87" s="106">
        <v>516.6</v>
      </c>
    </row>
    <row r="88" spans="1:4">
      <c r="A88" s="105">
        <v>2065</v>
      </c>
      <c r="B88" s="105">
        <v>66062</v>
      </c>
      <c r="C88" s="106">
        <v>600.20000000000005</v>
      </c>
      <c r="D88" s="106">
        <v>516.6</v>
      </c>
    </row>
    <row r="89" spans="1:4">
      <c r="A89" s="105">
        <v>2066</v>
      </c>
      <c r="B89" s="105">
        <v>66062</v>
      </c>
      <c r="C89" s="106">
        <v>600.20000000000005</v>
      </c>
      <c r="D89" s="106">
        <v>516.6</v>
      </c>
    </row>
    <row r="90" spans="1:4">
      <c r="A90" s="105">
        <v>2067</v>
      </c>
      <c r="B90" s="105">
        <v>66062</v>
      </c>
      <c r="C90" s="106">
        <v>600.20000000000005</v>
      </c>
      <c r="D90" s="106">
        <v>516.6</v>
      </c>
    </row>
    <row r="91" spans="1:4">
      <c r="A91" s="105">
        <v>2068</v>
      </c>
      <c r="B91" s="105">
        <v>66062</v>
      </c>
      <c r="C91" s="106">
        <v>600.20000000000005</v>
      </c>
      <c r="D91" s="106">
        <v>516.6</v>
      </c>
    </row>
    <row r="92" spans="1:4">
      <c r="A92" s="105">
        <v>2069</v>
      </c>
      <c r="B92" s="105">
        <v>66062</v>
      </c>
      <c r="C92" s="106">
        <v>600.20000000000005</v>
      </c>
      <c r="D92" s="106">
        <v>516.6</v>
      </c>
    </row>
    <row r="93" spans="1:4">
      <c r="A93" s="105">
        <v>2070</v>
      </c>
      <c r="B93" s="105">
        <v>66059</v>
      </c>
      <c r="C93" s="106">
        <v>454.4</v>
      </c>
      <c r="D93" s="106">
        <v>814.1</v>
      </c>
    </row>
    <row r="94" spans="1:4">
      <c r="A94" s="105">
        <v>2071</v>
      </c>
      <c r="B94" s="105">
        <v>66059</v>
      </c>
      <c r="C94" s="106">
        <v>454.4</v>
      </c>
      <c r="D94" s="106">
        <v>814.1</v>
      </c>
    </row>
    <row r="95" spans="1:4">
      <c r="A95" s="105">
        <v>2072</v>
      </c>
      <c r="B95" s="105">
        <v>66059</v>
      </c>
      <c r="C95" s="106">
        <v>454.4</v>
      </c>
      <c r="D95" s="106">
        <v>814.1</v>
      </c>
    </row>
    <row r="96" spans="1:4">
      <c r="A96" s="105">
        <v>2073</v>
      </c>
      <c r="B96" s="105">
        <v>66059</v>
      </c>
      <c r="C96" s="106">
        <v>454.4</v>
      </c>
      <c r="D96" s="106">
        <v>814.1</v>
      </c>
    </row>
    <row r="97" spans="1:4">
      <c r="A97" s="105">
        <v>2074</v>
      </c>
      <c r="B97" s="105">
        <v>66059</v>
      </c>
      <c r="C97" s="106">
        <v>454.4</v>
      </c>
      <c r="D97" s="106">
        <v>814.1</v>
      </c>
    </row>
    <row r="98" spans="1:4">
      <c r="A98" s="105">
        <v>2075</v>
      </c>
      <c r="B98" s="105">
        <v>66059</v>
      </c>
      <c r="C98" s="106">
        <v>454.4</v>
      </c>
      <c r="D98" s="106">
        <v>814.1</v>
      </c>
    </row>
    <row r="99" spans="1:4">
      <c r="A99" s="105">
        <v>2076</v>
      </c>
      <c r="B99" s="105">
        <v>66059</v>
      </c>
      <c r="C99" s="106">
        <v>454.4</v>
      </c>
      <c r="D99" s="106">
        <v>814.1</v>
      </c>
    </row>
    <row r="100" spans="1:4">
      <c r="A100" s="105">
        <v>2077</v>
      </c>
      <c r="B100" s="105">
        <v>66059</v>
      </c>
      <c r="C100" s="106">
        <v>454.4</v>
      </c>
      <c r="D100" s="106">
        <v>814.1</v>
      </c>
    </row>
    <row r="101" spans="1:4">
      <c r="A101" s="105">
        <v>2079</v>
      </c>
      <c r="B101" s="105">
        <v>66059</v>
      </c>
      <c r="C101" s="106">
        <v>454.4</v>
      </c>
      <c r="D101" s="106">
        <v>814.1</v>
      </c>
    </row>
    <row r="102" spans="1:4">
      <c r="A102" s="105">
        <v>2080</v>
      </c>
      <c r="B102" s="105">
        <v>66059</v>
      </c>
      <c r="C102" s="106">
        <v>454.4</v>
      </c>
      <c r="D102" s="106">
        <v>814.1</v>
      </c>
    </row>
    <row r="103" spans="1:4">
      <c r="A103" s="105">
        <v>2081</v>
      </c>
      <c r="B103" s="105">
        <v>66059</v>
      </c>
      <c r="C103" s="106">
        <v>454.4</v>
      </c>
      <c r="D103" s="106">
        <v>814.1</v>
      </c>
    </row>
    <row r="104" spans="1:4">
      <c r="A104" s="105">
        <v>2082</v>
      </c>
      <c r="B104" s="105">
        <v>66059</v>
      </c>
      <c r="C104" s="106">
        <v>454.4</v>
      </c>
      <c r="D104" s="106">
        <v>814.1</v>
      </c>
    </row>
    <row r="105" spans="1:4">
      <c r="A105" s="105">
        <v>2083</v>
      </c>
      <c r="B105" s="105">
        <v>66059</v>
      </c>
      <c r="C105" s="106">
        <v>454.4</v>
      </c>
      <c r="D105" s="106">
        <v>814.1</v>
      </c>
    </row>
    <row r="106" spans="1:4">
      <c r="A106" s="105">
        <v>2084</v>
      </c>
      <c r="B106" s="105">
        <v>66059</v>
      </c>
      <c r="C106" s="106">
        <v>454.4</v>
      </c>
      <c r="D106" s="106">
        <v>814.1</v>
      </c>
    </row>
    <row r="107" spans="1:4">
      <c r="A107" s="105">
        <v>2085</v>
      </c>
      <c r="B107" s="105">
        <v>66059</v>
      </c>
      <c r="C107" s="106">
        <v>454.4</v>
      </c>
      <c r="D107" s="106">
        <v>814.1</v>
      </c>
    </row>
    <row r="108" spans="1:4">
      <c r="A108" s="105">
        <v>2086</v>
      </c>
      <c r="B108" s="105">
        <v>66059</v>
      </c>
      <c r="C108" s="106">
        <v>454.4</v>
      </c>
      <c r="D108" s="106">
        <v>814.1</v>
      </c>
    </row>
    <row r="109" spans="1:4">
      <c r="A109" s="105">
        <v>2087</v>
      </c>
      <c r="B109" s="105">
        <v>66059</v>
      </c>
      <c r="C109" s="106">
        <v>454.4</v>
      </c>
      <c r="D109" s="106">
        <v>814.1</v>
      </c>
    </row>
    <row r="110" spans="1:4">
      <c r="A110" s="105">
        <v>2088</v>
      </c>
      <c r="B110" s="105">
        <v>66062</v>
      </c>
      <c r="C110" s="106">
        <v>600.20000000000005</v>
      </c>
      <c r="D110" s="106">
        <v>516.6</v>
      </c>
    </row>
    <row r="111" spans="1:4">
      <c r="A111" s="105">
        <v>2089</v>
      </c>
      <c r="B111" s="105">
        <v>66062</v>
      </c>
      <c r="C111" s="106">
        <v>600.20000000000005</v>
      </c>
      <c r="D111" s="106">
        <v>516.6</v>
      </c>
    </row>
    <row r="112" spans="1:4">
      <c r="A112" s="105">
        <v>2090</v>
      </c>
      <c r="B112" s="105">
        <v>66062</v>
      </c>
      <c r="C112" s="106">
        <v>600.20000000000005</v>
      </c>
      <c r="D112" s="106">
        <v>516.6</v>
      </c>
    </row>
    <row r="113" spans="1:4">
      <c r="A113" s="105">
        <v>2092</v>
      </c>
      <c r="B113" s="105">
        <v>66062</v>
      </c>
      <c r="C113" s="106">
        <v>600.20000000000005</v>
      </c>
      <c r="D113" s="106">
        <v>516.6</v>
      </c>
    </row>
    <row r="114" spans="1:4">
      <c r="A114" s="105">
        <v>2093</v>
      </c>
      <c r="B114" s="105">
        <v>66062</v>
      </c>
      <c r="C114" s="106">
        <v>600.20000000000005</v>
      </c>
      <c r="D114" s="106">
        <v>516.6</v>
      </c>
    </row>
    <row r="115" spans="1:4">
      <c r="A115" s="105">
        <v>2094</v>
      </c>
      <c r="B115" s="105">
        <v>66062</v>
      </c>
      <c r="C115" s="106">
        <v>600.20000000000005</v>
      </c>
      <c r="D115" s="106">
        <v>516.6</v>
      </c>
    </row>
    <row r="116" spans="1:4">
      <c r="A116" s="105">
        <v>2095</v>
      </c>
      <c r="B116" s="105">
        <v>66062</v>
      </c>
      <c r="C116" s="106">
        <v>600.20000000000005</v>
      </c>
      <c r="D116" s="106">
        <v>516.6</v>
      </c>
    </row>
    <row r="117" spans="1:4">
      <c r="A117" s="105">
        <v>2096</v>
      </c>
      <c r="B117" s="105">
        <v>66059</v>
      </c>
      <c r="C117" s="106">
        <v>454.4</v>
      </c>
      <c r="D117" s="106">
        <v>814.1</v>
      </c>
    </row>
    <row r="118" spans="1:4">
      <c r="A118" s="105">
        <v>2097</v>
      </c>
      <c r="B118" s="105">
        <v>66059</v>
      </c>
      <c r="C118" s="106">
        <v>454.4</v>
      </c>
      <c r="D118" s="106">
        <v>814.1</v>
      </c>
    </row>
    <row r="119" spans="1:4">
      <c r="A119" s="105">
        <v>2099</v>
      </c>
      <c r="B119" s="105">
        <v>66059</v>
      </c>
      <c r="C119" s="106">
        <v>454.4</v>
      </c>
      <c r="D119" s="106">
        <v>814.1</v>
      </c>
    </row>
    <row r="120" spans="1:4">
      <c r="A120" s="105">
        <v>2100</v>
      </c>
      <c r="B120" s="105">
        <v>66059</v>
      </c>
      <c r="C120" s="106">
        <v>454.4</v>
      </c>
      <c r="D120" s="106">
        <v>814.1</v>
      </c>
    </row>
    <row r="121" spans="1:4">
      <c r="A121" s="105">
        <v>2101</v>
      </c>
      <c r="B121" s="105">
        <v>66059</v>
      </c>
      <c r="C121" s="106">
        <v>454.4</v>
      </c>
      <c r="D121" s="106">
        <v>814.1</v>
      </c>
    </row>
    <row r="122" spans="1:4">
      <c r="A122" s="105">
        <v>2102</v>
      </c>
      <c r="B122" s="105">
        <v>66059</v>
      </c>
      <c r="C122" s="106">
        <v>454.4</v>
      </c>
      <c r="D122" s="106">
        <v>814.1</v>
      </c>
    </row>
    <row r="123" spans="1:4">
      <c r="A123" s="105">
        <v>2103</v>
      </c>
      <c r="B123" s="105">
        <v>66059</v>
      </c>
      <c r="C123" s="106">
        <v>454.4</v>
      </c>
      <c r="D123" s="106">
        <v>814.1</v>
      </c>
    </row>
    <row r="124" spans="1:4">
      <c r="A124" s="105">
        <v>2104</v>
      </c>
      <c r="B124" s="105">
        <v>66059</v>
      </c>
      <c r="C124" s="106">
        <v>454.4</v>
      </c>
      <c r="D124" s="106">
        <v>814.1</v>
      </c>
    </row>
    <row r="125" spans="1:4">
      <c r="A125" s="105">
        <v>2105</v>
      </c>
      <c r="B125" s="105">
        <v>66059</v>
      </c>
      <c r="C125" s="106">
        <v>454.4</v>
      </c>
      <c r="D125" s="106">
        <v>814.1</v>
      </c>
    </row>
    <row r="126" spans="1:4">
      <c r="A126" s="105">
        <v>2106</v>
      </c>
      <c r="B126" s="105">
        <v>66059</v>
      </c>
      <c r="C126" s="106">
        <v>454.4</v>
      </c>
      <c r="D126" s="106">
        <v>814.1</v>
      </c>
    </row>
    <row r="127" spans="1:4">
      <c r="A127" s="105">
        <v>2107</v>
      </c>
      <c r="B127" s="105">
        <v>66059</v>
      </c>
      <c r="C127" s="106">
        <v>454.4</v>
      </c>
      <c r="D127" s="106">
        <v>814.1</v>
      </c>
    </row>
    <row r="128" spans="1:4">
      <c r="A128" s="105">
        <v>2108</v>
      </c>
      <c r="B128" s="105">
        <v>66059</v>
      </c>
      <c r="C128" s="106">
        <v>454.4</v>
      </c>
      <c r="D128" s="106">
        <v>814.1</v>
      </c>
    </row>
    <row r="129" spans="1:4">
      <c r="A129" s="105">
        <v>2109</v>
      </c>
      <c r="B129" s="105">
        <v>66062</v>
      </c>
      <c r="C129" s="106">
        <v>600.20000000000005</v>
      </c>
      <c r="D129" s="106">
        <v>516.6</v>
      </c>
    </row>
    <row r="130" spans="1:4">
      <c r="A130" s="105">
        <v>2110</v>
      </c>
      <c r="B130" s="105">
        <v>66062</v>
      </c>
      <c r="C130" s="106">
        <v>600.20000000000005</v>
      </c>
      <c r="D130" s="106">
        <v>516.6</v>
      </c>
    </row>
    <row r="131" spans="1:4">
      <c r="A131" s="105">
        <v>2111</v>
      </c>
      <c r="B131" s="105">
        <v>66062</v>
      </c>
      <c r="C131" s="106">
        <v>600.20000000000005</v>
      </c>
      <c r="D131" s="106">
        <v>516.6</v>
      </c>
    </row>
    <row r="132" spans="1:4">
      <c r="A132" s="105">
        <v>2112</v>
      </c>
      <c r="B132" s="105">
        <v>66062</v>
      </c>
      <c r="C132" s="106">
        <v>600.20000000000005</v>
      </c>
      <c r="D132" s="106">
        <v>516.6</v>
      </c>
    </row>
    <row r="133" spans="1:4">
      <c r="A133" s="105">
        <v>2113</v>
      </c>
      <c r="B133" s="105">
        <v>66062</v>
      </c>
      <c r="C133" s="106">
        <v>600.20000000000005</v>
      </c>
      <c r="D133" s="106">
        <v>516.6</v>
      </c>
    </row>
    <row r="134" spans="1:4">
      <c r="A134" s="105">
        <v>2114</v>
      </c>
      <c r="B134" s="105">
        <v>66194</v>
      </c>
      <c r="C134" s="106">
        <v>497.6</v>
      </c>
      <c r="D134" s="106">
        <v>809.6</v>
      </c>
    </row>
    <row r="135" spans="1:4">
      <c r="A135" s="105">
        <v>2115</v>
      </c>
      <c r="B135" s="105">
        <v>66194</v>
      </c>
      <c r="C135" s="106">
        <v>497.6</v>
      </c>
      <c r="D135" s="106">
        <v>809.6</v>
      </c>
    </row>
    <row r="136" spans="1:4">
      <c r="A136" s="105">
        <v>2116</v>
      </c>
      <c r="B136" s="105">
        <v>66194</v>
      </c>
      <c r="C136" s="106">
        <v>497.6</v>
      </c>
      <c r="D136" s="106">
        <v>809.6</v>
      </c>
    </row>
    <row r="137" spans="1:4">
      <c r="A137" s="105">
        <v>2117</v>
      </c>
      <c r="B137" s="105">
        <v>66137</v>
      </c>
      <c r="C137" s="106">
        <v>515.79999999999995</v>
      </c>
      <c r="D137" s="106">
        <v>796.3</v>
      </c>
    </row>
    <row r="138" spans="1:4">
      <c r="A138" s="105">
        <v>2118</v>
      </c>
      <c r="B138" s="105">
        <v>66194</v>
      </c>
      <c r="C138" s="106">
        <v>497.6</v>
      </c>
      <c r="D138" s="106">
        <v>809.6</v>
      </c>
    </row>
    <row r="139" spans="1:4">
      <c r="A139" s="105">
        <v>2119</v>
      </c>
      <c r="B139" s="105">
        <v>66059</v>
      </c>
      <c r="C139" s="106">
        <v>454.4</v>
      </c>
      <c r="D139" s="106">
        <v>814.1</v>
      </c>
    </row>
    <row r="140" spans="1:4">
      <c r="A140" s="105">
        <v>2120</v>
      </c>
      <c r="B140" s="105">
        <v>66059</v>
      </c>
      <c r="C140" s="106">
        <v>454.4</v>
      </c>
      <c r="D140" s="106">
        <v>814.1</v>
      </c>
    </row>
    <row r="141" spans="1:4">
      <c r="A141" s="105">
        <v>2121</v>
      </c>
      <c r="B141" s="105">
        <v>66062</v>
      </c>
      <c r="C141" s="106">
        <v>600.20000000000005</v>
      </c>
      <c r="D141" s="106">
        <v>516.6</v>
      </c>
    </row>
    <row r="142" spans="1:4">
      <c r="A142" s="105">
        <v>2122</v>
      </c>
      <c r="B142" s="105">
        <v>66194</v>
      </c>
      <c r="C142" s="106">
        <v>497.6</v>
      </c>
      <c r="D142" s="106">
        <v>809.6</v>
      </c>
    </row>
    <row r="143" spans="1:4">
      <c r="A143" s="105">
        <v>2125</v>
      </c>
      <c r="B143" s="105">
        <v>66059</v>
      </c>
      <c r="C143" s="106">
        <v>454.4</v>
      </c>
      <c r="D143" s="106">
        <v>814.1</v>
      </c>
    </row>
    <row r="144" spans="1:4">
      <c r="A144" s="105">
        <v>2126</v>
      </c>
      <c r="B144" s="105">
        <v>66059</v>
      </c>
      <c r="C144" s="106">
        <v>454.4</v>
      </c>
      <c r="D144" s="106">
        <v>814.1</v>
      </c>
    </row>
    <row r="145" spans="1:4">
      <c r="A145" s="105">
        <v>2127</v>
      </c>
      <c r="B145" s="105">
        <v>66194</v>
      </c>
      <c r="C145" s="106">
        <v>497.6</v>
      </c>
      <c r="D145" s="106">
        <v>809.6</v>
      </c>
    </row>
    <row r="146" spans="1:4">
      <c r="A146" s="105">
        <v>2128</v>
      </c>
      <c r="B146" s="105">
        <v>66194</v>
      </c>
      <c r="C146" s="106">
        <v>497.6</v>
      </c>
      <c r="D146" s="106">
        <v>809.6</v>
      </c>
    </row>
    <row r="147" spans="1:4">
      <c r="A147" s="105">
        <v>2130</v>
      </c>
      <c r="B147" s="105">
        <v>66194</v>
      </c>
      <c r="C147" s="106">
        <v>497.6</v>
      </c>
      <c r="D147" s="106">
        <v>809.6</v>
      </c>
    </row>
    <row r="148" spans="1:4">
      <c r="A148" s="105">
        <v>2131</v>
      </c>
      <c r="B148" s="105">
        <v>66194</v>
      </c>
      <c r="C148" s="106">
        <v>497.6</v>
      </c>
      <c r="D148" s="106">
        <v>809.6</v>
      </c>
    </row>
    <row r="149" spans="1:4">
      <c r="A149" s="105">
        <v>2132</v>
      </c>
      <c r="B149" s="105">
        <v>66194</v>
      </c>
      <c r="C149" s="106">
        <v>497.6</v>
      </c>
      <c r="D149" s="106">
        <v>809.6</v>
      </c>
    </row>
    <row r="150" spans="1:4">
      <c r="A150" s="105">
        <v>2133</v>
      </c>
      <c r="B150" s="105">
        <v>66194</v>
      </c>
      <c r="C150" s="106">
        <v>497.6</v>
      </c>
      <c r="D150" s="106">
        <v>809.6</v>
      </c>
    </row>
    <row r="151" spans="1:4">
      <c r="A151" s="105">
        <v>2134</v>
      </c>
      <c r="B151" s="105">
        <v>66194</v>
      </c>
      <c r="C151" s="106">
        <v>497.6</v>
      </c>
      <c r="D151" s="106">
        <v>809.6</v>
      </c>
    </row>
    <row r="152" spans="1:4">
      <c r="A152" s="105">
        <v>2135</v>
      </c>
      <c r="B152" s="105">
        <v>66194</v>
      </c>
      <c r="C152" s="106">
        <v>497.6</v>
      </c>
      <c r="D152" s="106">
        <v>809.6</v>
      </c>
    </row>
    <row r="153" spans="1:4">
      <c r="A153" s="105">
        <v>2136</v>
      </c>
      <c r="B153" s="105">
        <v>66194</v>
      </c>
      <c r="C153" s="106">
        <v>497.6</v>
      </c>
      <c r="D153" s="106">
        <v>809.6</v>
      </c>
    </row>
    <row r="154" spans="1:4">
      <c r="A154" s="105">
        <v>2137</v>
      </c>
      <c r="B154" s="105">
        <v>66194</v>
      </c>
      <c r="C154" s="106">
        <v>497.6</v>
      </c>
      <c r="D154" s="106">
        <v>809.6</v>
      </c>
    </row>
    <row r="155" spans="1:4">
      <c r="A155" s="105">
        <v>2138</v>
      </c>
      <c r="B155" s="105">
        <v>66194</v>
      </c>
      <c r="C155" s="106">
        <v>497.6</v>
      </c>
      <c r="D155" s="106">
        <v>809.6</v>
      </c>
    </row>
    <row r="156" spans="1:4">
      <c r="A156" s="105">
        <v>2140</v>
      </c>
      <c r="B156" s="105">
        <v>66194</v>
      </c>
      <c r="C156" s="106">
        <v>497.6</v>
      </c>
      <c r="D156" s="106">
        <v>809.6</v>
      </c>
    </row>
    <row r="157" spans="1:4">
      <c r="A157" s="105">
        <v>2141</v>
      </c>
      <c r="B157" s="105">
        <v>66137</v>
      </c>
      <c r="C157" s="106">
        <v>515.79999999999995</v>
      </c>
      <c r="D157" s="106">
        <v>796.3</v>
      </c>
    </row>
    <row r="158" spans="1:4">
      <c r="A158" s="105">
        <v>2142</v>
      </c>
      <c r="B158" s="105">
        <v>66137</v>
      </c>
      <c r="C158" s="106">
        <v>515.79999999999995</v>
      </c>
      <c r="D158" s="106">
        <v>796.3</v>
      </c>
    </row>
    <row r="159" spans="1:4">
      <c r="A159" s="105">
        <v>2143</v>
      </c>
      <c r="B159" s="105">
        <v>66137</v>
      </c>
      <c r="C159" s="106">
        <v>515.79999999999995</v>
      </c>
      <c r="D159" s="106">
        <v>796.3</v>
      </c>
    </row>
    <row r="160" spans="1:4">
      <c r="A160" s="105">
        <v>2144</v>
      </c>
      <c r="B160" s="105">
        <v>66137</v>
      </c>
      <c r="C160" s="106">
        <v>515.79999999999995</v>
      </c>
      <c r="D160" s="106">
        <v>796.3</v>
      </c>
    </row>
    <row r="161" spans="1:4">
      <c r="A161" s="105">
        <v>2145</v>
      </c>
      <c r="B161" s="105">
        <v>67119</v>
      </c>
      <c r="C161" s="106">
        <v>440.8</v>
      </c>
      <c r="D161" s="106">
        <v>817.2</v>
      </c>
    </row>
    <row r="162" spans="1:4">
      <c r="A162" s="105">
        <v>2146</v>
      </c>
      <c r="B162" s="105">
        <v>67119</v>
      </c>
      <c r="C162" s="106">
        <v>440.8</v>
      </c>
      <c r="D162" s="106">
        <v>817.2</v>
      </c>
    </row>
    <row r="163" spans="1:4">
      <c r="A163" s="105">
        <v>2147</v>
      </c>
      <c r="B163" s="105">
        <v>67119</v>
      </c>
      <c r="C163" s="106">
        <v>440.8</v>
      </c>
      <c r="D163" s="106">
        <v>817.2</v>
      </c>
    </row>
    <row r="164" spans="1:4">
      <c r="A164" s="105">
        <v>2148</v>
      </c>
      <c r="B164" s="105">
        <v>67119</v>
      </c>
      <c r="C164" s="106">
        <v>440.8</v>
      </c>
      <c r="D164" s="106">
        <v>817.2</v>
      </c>
    </row>
    <row r="165" spans="1:4">
      <c r="A165" s="105">
        <v>2150</v>
      </c>
      <c r="B165" s="105">
        <v>66137</v>
      </c>
      <c r="C165" s="106">
        <v>515.79999999999995</v>
      </c>
      <c r="D165" s="106">
        <v>796.3</v>
      </c>
    </row>
    <row r="166" spans="1:4">
      <c r="A166" s="105">
        <v>2151</v>
      </c>
      <c r="B166" s="105">
        <v>66137</v>
      </c>
      <c r="C166" s="106">
        <v>515.79999999999995</v>
      </c>
      <c r="D166" s="106">
        <v>796.3</v>
      </c>
    </row>
    <row r="167" spans="1:4">
      <c r="A167" s="105">
        <v>2152</v>
      </c>
      <c r="B167" s="105">
        <v>67119</v>
      </c>
      <c r="C167" s="106">
        <v>440.8</v>
      </c>
      <c r="D167" s="106">
        <v>817.2</v>
      </c>
    </row>
    <row r="168" spans="1:4">
      <c r="A168" s="105">
        <v>2153</v>
      </c>
      <c r="B168" s="105">
        <v>67119</v>
      </c>
      <c r="C168" s="106">
        <v>440.8</v>
      </c>
      <c r="D168" s="106">
        <v>817.2</v>
      </c>
    </row>
    <row r="169" spans="1:4">
      <c r="A169" s="105">
        <v>2154</v>
      </c>
      <c r="B169" s="105">
        <v>67119</v>
      </c>
      <c r="C169" s="106">
        <v>440.8</v>
      </c>
      <c r="D169" s="106">
        <v>817.2</v>
      </c>
    </row>
    <row r="170" spans="1:4">
      <c r="A170" s="105">
        <v>2155</v>
      </c>
      <c r="B170" s="105">
        <v>67119</v>
      </c>
      <c r="C170" s="106">
        <v>440.8</v>
      </c>
      <c r="D170" s="106">
        <v>817.2</v>
      </c>
    </row>
    <row r="171" spans="1:4">
      <c r="A171" s="105">
        <v>2156</v>
      </c>
      <c r="B171" s="105">
        <v>67119</v>
      </c>
      <c r="C171" s="106">
        <v>440.8</v>
      </c>
      <c r="D171" s="106">
        <v>817.2</v>
      </c>
    </row>
    <row r="172" spans="1:4">
      <c r="A172" s="105">
        <v>2157</v>
      </c>
      <c r="B172" s="105">
        <v>66059</v>
      </c>
      <c r="C172" s="106">
        <v>454.4</v>
      </c>
      <c r="D172" s="106">
        <v>814.1</v>
      </c>
    </row>
    <row r="173" spans="1:4">
      <c r="A173" s="105">
        <v>2158</v>
      </c>
      <c r="B173" s="105">
        <v>66059</v>
      </c>
      <c r="C173" s="106">
        <v>454.4</v>
      </c>
      <c r="D173" s="106">
        <v>814.1</v>
      </c>
    </row>
    <row r="174" spans="1:4">
      <c r="A174" s="105">
        <v>2159</v>
      </c>
      <c r="B174" s="105">
        <v>66059</v>
      </c>
      <c r="C174" s="106">
        <v>454.4</v>
      </c>
      <c r="D174" s="106">
        <v>814.1</v>
      </c>
    </row>
    <row r="175" spans="1:4">
      <c r="A175" s="105">
        <v>2160</v>
      </c>
      <c r="B175" s="105">
        <v>66137</v>
      </c>
      <c r="C175" s="106">
        <v>515.79999999999995</v>
      </c>
      <c r="D175" s="106">
        <v>796.3</v>
      </c>
    </row>
    <row r="176" spans="1:4">
      <c r="A176" s="105">
        <v>2161</v>
      </c>
      <c r="B176" s="105">
        <v>66137</v>
      </c>
      <c r="C176" s="106">
        <v>515.79999999999995</v>
      </c>
      <c r="D176" s="106">
        <v>796.3</v>
      </c>
    </row>
    <row r="177" spans="1:4">
      <c r="A177" s="105">
        <v>2162</v>
      </c>
      <c r="B177" s="105">
        <v>66137</v>
      </c>
      <c r="C177" s="106">
        <v>515.79999999999995</v>
      </c>
      <c r="D177" s="106">
        <v>796.3</v>
      </c>
    </row>
    <row r="178" spans="1:4">
      <c r="A178" s="105">
        <v>2163</v>
      </c>
      <c r="B178" s="105">
        <v>66137</v>
      </c>
      <c r="C178" s="106">
        <v>515.79999999999995</v>
      </c>
      <c r="D178" s="106">
        <v>796.3</v>
      </c>
    </row>
    <row r="179" spans="1:4">
      <c r="A179" s="105">
        <v>2164</v>
      </c>
      <c r="B179" s="105">
        <v>67119</v>
      </c>
      <c r="C179" s="106">
        <v>440.8</v>
      </c>
      <c r="D179" s="106">
        <v>817.2</v>
      </c>
    </row>
    <row r="180" spans="1:4">
      <c r="A180" s="105">
        <v>2165</v>
      </c>
      <c r="B180" s="105">
        <v>66137</v>
      </c>
      <c r="C180" s="106">
        <v>515.79999999999995</v>
      </c>
      <c r="D180" s="106">
        <v>796.3</v>
      </c>
    </row>
    <row r="181" spans="1:4">
      <c r="A181" s="105">
        <v>2166</v>
      </c>
      <c r="B181" s="105">
        <v>66137</v>
      </c>
      <c r="C181" s="106">
        <v>515.79999999999995</v>
      </c>
      <c r="D181" s="106">
        <v>796.3</v>
      </c>
    </row>
    <row r="182" spans="1:4">
      <c r="A182" s="105">
        <v>2167</v>
      </c>
      <c r="B182" s="105">
        <v>67117</v>
      </c>
      <c r="C182" s="106">
        <v>476.6</v>
      </c>
      <c r="D182" s="106">
        <v>880</v>
      </c>
    </row>
    <row r="183" spans="1:4">
      <c r="A183" s="105">
        <v>2168</v>
      </c>
      <c r="B183" s="105">
        <v>67117</v>
      </c>
      <c r="C183" s="106">
        <v>476.6</v>
      </c>
      <c r="D183" s="106">
        <v>880</v>
      </c>
    </row>
    <row r="184" spans="1:4">
      <c r="A184" s="105">
        <v>2170</v>
      </c>
      <c r="B184" s="105">
        <v>67117</v>
      </c>
      <c r="C184" s="106">
        <v>476.6</v>
      </c>
      <c r="D184" s="106">
        <v>880</v>
      </c>
    </row>
    <row r="185" spans="1:4">
      <c r="A185" s="105">
        <v>2171</v>
      </c>
      <c r="B185" s="105">
        <v>67117</v>
      </c>
      <c r="C185" s="106">
        <v>476.6</v>
      </c>
      <c r="D185" s="106">
        <v>880</v>
      </c>
    </row>
    <row r="186" spans="1:4">
      <c r="A186" s="105">
        <v>2172</v>
      </c>
      <c r="B186" s="105">
        <v>66137</v>
      </c>
      <c r="C186" s="106">
        <v>515.79999999999995</v>
      </c>
      <c r="D186" s="106">
        <v>796.3</v>
      </c>
    </row>
    <row r="187" spans="1:4">
      <c r="A187" s="105">
        <v>2173</v>
      </c>
      <c r="B187" s="105">
        <v>67117</v>
      </c>
      <c r="C187" s="106">
        <v>476.6</v>
      </c>
      <c r="D187" s="106">
        <v>880</v>
      </c>
    </row>
    <row r="188" spans="1:4">
      <c r="A188" s="105">
        <v>2174</v>
      </c>
      <c r="B188" s="105">
        <v>67117</v>
      </c>
      <c r="C188" s="106">
        <v>476.6</v>
      </c>
      <c r="D188" s="106">
        <v>880</v>
      </c>
    </row>
    <row r="189" spans="1:4">
      <c r="A189" s="105">
        <v>2175</v>
      </c>
      <c r="B189" s="105">
        <v>67119</v>
      </c>
      <c r="C189" s="106">
        <v>440.8</v>
      </c>
      <c r="D189" s="106">
        <v>817.2</v>
      </c>
    </row>
    <row r="190" spans="1:4">
      <c r="A190" s="105">
        <v>2176</v>
      </c>
      <c r="B190" s="105">
        <v>67119</v>
      </c>
      <c r="C190" s="106">
        <v>440.8</v>
      </c>
      <c r="D190" s="106">
        <v>817.2</v>
      </c>
    </row>
    <row r="191" spans="1:4">
      <c r="A191" s="105">
        <v>2177</v>
      </c>
      <c r="B191" s="105">
        <v>67119</v>
      </c>
      <c r="C191" s="106">
        <v>440.8</v>
      </c>
      <c r="D191" s="106">
        <v>817.2</v>
      </c>
    </row>
    <row r="192" spans="1:4">
      <c r="A192" s="105">
        <v>2178</v>
      </c>
      <c r="B192" s="105">
        <v>67119</v>
      </c>
      <c r="C192" s="106">
        <v>440.8</v>
      </c>
      <c r="D192" s="106">
        <v>817.2</v>
      </c>
    </row>
    <row r="193" spans="1:4">
      <c r="A193" s="105">
        <v>2179</v>
      </c>
      <c r="B193" s="105">
        <v>67108</v>
      </c>
      <c r="C193" s="106">
        <v>453.2</v>
      </c>
      <c r="D193" s="106">
        <v>944.7</v>
      </c>
    </row>
    <row r="194" spans="1:4">
      <c r="A194" s="105">
        <v>2190</v>
      </c>
      <c r="B194" s="105">
        <v>66194</v>
      </c>
      <c r="C194" s="106">
        <v>497.6</v>
      </c>
      <c r="D194" s="106">
        <v>809.6</v>
      </c>
    </row>
    <row r="195" spans="1:4">
      <c r="A195" s="105">
        <v>2191</v>
      </c>
      <c r="B195" s="105">
        <v>66194</v>
      </c>
      <c r="C195" s="106">
        <v>497.6</v>
      </c>
      <c r="D195" s="106">
        <v>809.6</v>
      </c>
    </row>
    <row r="196" spans="1:4">
      <c r="A196" s="105">
        <v>2192</v>
      </c>
      <c r="B196" s="105">
        <v>66194</v>
      </c>
      <c r="C196" s="106">
        <v>497.6</v>
      </c>
      <c r="D196" s="106">
        <v>809.6</v>
      </c>
    </row>
    <row r="197" spans="1:4">
      <c r="A197" s="105">
        <v>2193</v>
      </c>
      <c r="B197" s="105">
        <v>66194</v>
      </c>
      <c r="C197" s="106">
        <v>497.6</v>
      </c>
      <c r="D197" s="106">
        <v>809.6</v>
      </c>
    </row>
    <row r="198" spans="1:4">
      <c r="A198" s="105">
        <v>2194</v>
      </c>
      <c r="B198" s="105">
        <v>66194</v>
      </c>
      <c r="C198" s="106">
        <v>497.6</v>
      </c>
      <c r="D198" s="106">
        <v>809.6</v>
      </c>
    </row>
    <row r="199" spans="1:4">
      <c r="A199" s="105">
        <v>2195</v>
      </c>
      <c r="B199" s="105">
        <v>66194</v>
      </c>
      <c r="C199" s="106">
        <v>497.6</v>
      </c>
      <c r="D199" s="106">
        <v>809.6</v>
      </c>
    </row>
    <row r="200" spans="1:4">
      <c r="A200" s="105">
        <v>2196</v>
      </c>
      <c r="B200" s="105">
        <v>66194</v>
      </c>
      <c r="C200" s="106">
        <v>497.6</v>
      </c>
      <c r="D200" s="106">
        <v>809.6</v>
      </c>
    </row>
    <row r="201" spans="1:4">
      <c r="A201" s="105">
        <v>2197</v>
      </c>
      <c r="B201" s="105">
        <v>66137</v>
      </c>
      <c r="C201" s="106">
        <v>515.79999999999995</v>
      </c>
      <c r="D201" s="106">
        <v>796.3</v>
      </c>
    </row>
    <row r="202" spans="1:4">
      <c r="A202" s="105">
        <v>2198</v>
      </c>
      <c r="B202" s="105">
        <v>66137</v>
      </c>
      <c r="C202" s="106">
        <v>515.79999999999995</v>
      </c>
      <c r="D202" s="106">
        <v>796.3</v>
      </c>
    </row>
    <row r="203" spans="1:4">
      <c r="A203" s="105">
        <v>2199</v>
      </c>
      <c r="B203" s="105">
        <v>66137</v>
      </c>
      <c r="C203" s="106">
        <v>515.79999999999995</v>
      </c>
      <c r="D203" s="106">
        <v>796.3</v>
      </c>
    </row>
    <row r="204" spans="1:4">
      <c r="A204" s="105">
        <v>2200</v>
      </c>
      <c r="B204" s="105">
        <v>66137</v>
      </c>
      <c r="C204" s="106">
        <v>515.79999999999995</v>
      </c>
      <c r="D204" s="106">
        <v>796.3</v>
      </c>
    </row>
    <row r="205" spans="1:4">
      <c r="A205" s="105">
        <v>2203</v>
      </c>
      <c r="B205" s="105">
        <v>66194</v>
      </c>
      <c r="C205" s="106">
        <v>497.6</v>
      </c>
      <c r="D205" s="106">
        <v>809.6</v>
      </c>
    </row>
    <row r="206" spans="1:4">
      <c r="A206" s="105">
        <v>2204</v>
      </c>
      <c r="B206" s="105">
        <v>66194</v>
      </c>
      <c r="C206" s="106">
        <v>497.6</v>
      </c>
      <c r="D206" s="106">
        <v>809.6</v>
      </c>
    </row>
    <row r="207" spans="1:4">
      <c r="A207" s="105">
        <v>2205</v>
      </c>
      <c r="B207" s="105">
        <v>66037</v>
      </c>
      <c r="C207" s="106">
        <v>598.9</v>
      </c>
      <c r="D207" s="106">
        <v>560.70000000000005</v>
      </c>
    </row>
    <row r="208" spans="1:4">
      <c r="A208" s="105">
        <v>2206</v>
      </c>
      <c r="B208" s="105">
        <v>66194</v>
      </c>
      <c r="C208" s="106">
        <v>497.6</v>
      </c>
      <c r="D208" s="106">
        <v>809.6</v>
      </c>
    </row>
    <row r="209" spans="1:4">
      <c r="A209" s="105">
        <v>2207</v>
      </c>
      <c r="B209" s="105">
        <v>66194</v>
      </c>
      <c r="C209" s="106">
        <v>497.6</v>
      </c>
      <c r="D209" s="106">
        <v>809.6</v>
      </c>
    </row>
    <row r="210" spans="1:4">
      <c r="A210" s="105">
        <v>2208</v>
      </c>
      <c r="B210" s="105">
        <v>66194</v>
      </c>
      <c r="C210" s="106">
        <v>497.6</v>
      </c>
      <c r="D210" s="106">
        <v>809.6</v>
      </c>
    </row>
    <row r="211" spans="1:4">
      <c r="A211" s="105">
        <v>2209</v>
      </c>
      <c r="B211" s="105">
        <v>66194</v>
      </c>
      <c r="C211" s="106">
        <v>497.6</v>
      </c>
      <c r="D211" s="106">
        <v>809.6</v>
      </c>
    </row>
    <row r="212" spans="1:4">
      <c r="A212" s="105">
        <v>2210</v>
      </c>
      <c r="B212" s="105">
        <v>66137</v>
      </c>
      <c r="C212" s="106">
        <v>515.79999999999995</v>
      </c>
      <c r="D212" s="106">
        <v>796.3</v>
      </c>
    </row>
    <row r="213" spans="1:4">
      <c r="A213" s="105">
        <v>2211</v>
      </c>
      <c r="B213" s="105">
        <v>66137</v>
      </c>
      <c r="C213" s="106">
        <v>515.79999999999995</v>
      </c>
      <c r="D213" s="106">
        <v>796.3</v>
      </c>
    </row>
    <row r="214" spans="1:4">
      <c r="A214" s="105">
        <v>2212</v>
      </c>
      <c r="B214" s="105">
        <v>66137</v>
      </c>
      <c r="C214" s="106">
        <v>515.79999999999995</v>
      </c>
      <c r="D214" s="106">
        <v>796.3</v>
      </c>
    </row>
    <row r="215" spans="1:4">
      <c r="A215" s="105">
        <v>2213</v>
      </c>
      <c r="B215" s="105">
        <v>66137</v>
      </c>
      <c r="C215" s="106">
        <v>515.79999999999995</v>
      </c>
      <c r="D215" s="106">
        <v>796.3</v>
      </c>
    </row>
    <row r="216" spans="1:4">
      <c r="A216" s="105">
        <v>2214</v>
      </c>
      <c r="B216" s="105">
        <v>66137</v>
      </c>
      <c r="C216" s="106">
        <v>515.79999999999995</v>
      </c>
      <c r="D216" s="106">
        <v>796.3</v>
      </c>
    </row>
    <row r="217" spans="1:4">
      <c r="A217" s="105">
        <v>2216</v>
      </c>
      <c r="B217" s="105">
        <v>66037</v>
      </c>
      <c r="C217" s="106">
        <v>598.9</v>
      </c>
      <c r="D217" s="106">
        <v>560.70000000000005</v>
      </c>
    </row>
    <row r="218" spans="1:4">
      <c r="A218" s="105">
        <v>2217</v>
      </c>
      <c r="B218" s="105">
        <v>66037</v>
      </c>
      <c r="C218" s="106">
        <v>598.9</v>
      </c>
      <c r="D218" s="106">
        <v>560.70000000000005</v>
      </c>
    </row>
    <row r="219" spans="1:4">
      <c r="A219" s="105">
        <v>2218</v>
      </c>
      <c r="B219" s="105">
        <v>66037</v>
      </c>
      <c r="C219" s="106">
        <v>598.9</v>
      </c>
      <c r="D219" s="106">
        <v>560.70000000000005</v>
      </c>
    </row>
    <row r="220" spans="1:4">
      <c r="A220" s="105">
        <v>2219</v>
      </c>
      <c r="B220" s="105">
        <v>66037</v>
      </c>
      <c r="C220" s="106">
        <v>598.9</v>
      </c>
      <c r="D220" s="106">
        <v>560.70000000000005</v>
      </c>
    </row>
    <row r="221" spans="1:4">
      <c r="A221" s="105">
        <v>2220</v>
      </c>
      <c r="B221" s="105">
        <v>66037</v>
      </c>
      <c r="C221" s="106">
        <v>598.9</v>
      </c>
      <c r="D221" s="106">
        <v>560.70000000000005</v>
      </c>
    </row>
    <row r="222" spans="1:4">
      <c r="A222" s="105">
        <v>2221</v>
      </c>
      <c r="B222" s="105">
        <v>66037</v>
      </c>
      <c r="C222" s="106">
        <v>598.9</v>
      </c>
      <c r="D222" s="106">
        <v>560.70000000000005</v>
      </c>
    </row>
    <row r="223" spans="1:4">
      <c r="A223" s="105">
        <v>2222</v>
      </c>
      <c r="B223" s="105">
        <v>66194</v>
      </c>
      <c r="C223" s="106">
        <v>497.6</v>
      </c>
      <c r="D223" s="106">
        <v>809.6</v>
      </c>
    </row>
    <row r="224" spans="1:4">
      <c r="A224" s="105">
        <v>2223</v>
      </c>
      <c r="B224" s="105">
        <v>66194</v>
      </c>
      <c r="C224" s="106">
        <v>497.6</v>
      </c>
      <c r="D224" s="106">
        <v>809.6</v>
      </c>
    </row>
    <row r="225" spans="1:4">
      <c r="A225" s="105">
        <v>2224</v>
      </c>
      <c r="B225" s="105">
        <v>66037</v>
      </c>
      <c r="C225" s="106">
        <v>598.9</v>
      </c>
      <c r="D225" s="106">
        <v>560.70000000000005</v>
      </c>
    </row>
    <row r="226" spans="1:4">
      <c r="A226" s="105">
        <v>2225</v>
      </c>
      <c r="B226" s="105">
        <v>66037</v>
      </c>
      <c r="C226" s="106">
        <v>598.9</v>
      </c>
      <c r="D226" s="106">
        <v>560.70000000000005</v>
      </c>
    </row>
    <row r="227" spans="1:4">
      <c r="A227" s="105">
        <v>2226</v>
      </c>
      <c r="B227" s="105">
        <v>66137</v>
      </c>
      <c r="C227" s="106">
        <v>515.79999999999995</v>
      </c>
      <c r="D227" s="106">
        <v>796.3</v>
      </c>
    </row>
    <row r="228" spans="1:4">
      <c r="A228" s="105">
        <v>2227</v>
      </c>
      <c r="B228" s="105">
        <v>66037</v>
      </c>
      <c r="C228" s="106">
        <v>598.9</v>
      </c>
      <c r="D228" s="106">
        <v>560.70000000000005</v>
      </c>
    </row>
    <row r="229" spans="1:4">
      <c r="A229" s="105">
        <v>2228</v>
      </c>
      <c r="B229" s="105">
        <v>66037</v>
      </c>
      <c r="C229" s="106">
        <v>598.9</v>
      </c>
      <c r="D229" s="106">
        <v>560.70000000000005</v>
      </c>
    </row>
    <row r="230" spans="1:4">
      <c r="A230" s="105">
        <v>2229</v>
      </c>
      <c r="B230" s="105">
        <v>66037</v>
      </c>
      <c r="C230" s="106">
        <v>598.9</v>
      </c>
      <c r="D230" s="106">
        <v>560.70000000000005</v>
      </c>
    </row>
    <row r="231" spans="1:4">
      <c r="A231" s="105">
        <v>2230</v>
      </c>
      <c r="B231" s="105">
        <v>66037</v>
      </c>
      <c r="C231" s="106">
        <v>598.9</v>
      </c>
      <c r="D231" s="106">
        <v>560.70000000000005</v>
      </c>
    </row>
    <row r="232" spans="1:4">
      <c r="A232" s="105">
        <v>2231</v>
      </c>
      <c r="B232" s="105">
        <v>66037</v>
      </c>
      <c r="C232" s="106">
        <v>598.9</v>
      </c>
      <c r="D232" s="106">
        <v>560.70000000000005</v>
      </c>
    </row>
    <row r="233" spans="1:4">
      <c r="A233" s="105">
        <v>2232</v>
      </c>
      <c r="B233" s="105">
        <v>66037</v>
      </c>
      <c r="C233" s="106">
        <v>598.9</v>
      </c>
      <c r="D233" s="106">
        <v>560.70000000000005</v>
      </c>
    </row>
    <row r="234" spans="1:4">
      <c r="A234" s="105">
        <v>2233</v>
      </c>
      <c r="B234" s="105">
        <v>67117</v>
      </c>
      <c r="C234" s="106">
        <v>476.6</v>
      </c>
      <c r="D234" s="106">
        <v>880</v>
      </c>
    </row>
    <row r="235" spans="1:4">
      <c r="A235" s="105">
        <v>2234</v>
      </c>
      <c r="B235" s="105">
        <v>66137</v>
      </c>
      <c r="C235" s="106">
        <v>515.79999999999995</v>
      </c>
      <c r="D235" s="106">
        <v>796.3</v>
      </c>
    </row>
    <row r="236" spans="1:4">
      <c r="A236" s="105">
        <v>2250</v>
      </c>
      <c r="B236" s="105">
        <v>61375</v>
      </c>
      <c r="C236" s="106">
        <v>411</v>
      </c>
      <c r="D236" s="106">
        <v>1029.4000000000001</v>
      </c>
    </row>
    <row r="237" spans="1:4">
      <c r="A237" s="105">
        <v>2251</v>
      </c>
      <c r="B237" s="105">
        <v>61366</v>
      </c>
      <c r="C237" s="106">
        <v>701.1</v>
      </c>
      <c r="D237" s="106">
        <v>506.8</v>
      </c>
    </row>
    <row r="238" spans="1:4">
      <c r="A238" s="105">
        <v>2256</v>
      </c>
      <c r="B238" s="105">
        <v>66059</v>
      </c>
      <c r="C238" s="106">
        <v>454.4</v>
      </c>
      <c r="D238" s="106">
        <v>814.1</v>
      </c>
    </row>
    <row r="239" spans="1:4">
      <c r="A239" s="105">
        <v>2257</v>
      </c>
      <c r="B239" s="105">
        <v>66059</v>
      </c>
      <c r="C239" s="106">
        <v>454.4</v>
      </c>
      <c r="D239" s="106">
        <v>814.1</v>
      </c>
    </row>
    <row r="240" spans="1:4">
      <c r="A240" s="105">
        <v>2258</v>
      </c>
      <c r="B240" s="105">
        <v>61375</v>
      </c>
      <c r="C240" s="106">
        <v>411</v>
      </c>
      <c r="D240" s="106">
        <v>1029.4000000000001</v>
      </c>
    </row>
    <row r="241" spans="1:4">
      <c r="A241" s="105">
        <v>2259</v>
      </c>
      <c r="B241" s="105">
        <v>61366</v>
      </c>
      <c r="C241" s="106">
        <v>701.1</v>
      </c>
      <c r="D241" s="106">
        <v>506.8</v>
      </c>
    </row>
    <row r="242" spans="1:4">
      <c r="A242" s="105">
        <v>2260</v>
      </c>
      <c r="B242" s="105">
        <v>61366</v>
      </c>
      <c r="C242" s="106">
        <v>701.1</v>
      </c>
      <c r="D242" s="106">
        <v>506.8</v>
      </c>
    </row>
    <row r="243" spans="1:4">
      <c r="A243" s="105">
        <v>2261</v>
      </c>
      <c r="B243" s="105">
        <v>61366</v>
      </c>
      <c r="C243" s="106">
        <v>701.1</v>
      </c>
      <c r="D243" s="106">
        <v>506.8</v>
      </c>
    </row>
    <row r="244" spans="1:4">
      <c r="A244" s="105">
        <v>2262</v>
      </c>
      <c r="B244" s="105">
        <v>61366</v>
      </c>
      <c r="C244" s="106">
        <v>701.1</v>
      </c>
      <c r="D244" s="106">
        <v>506.8</v>
      </c>
    </row>
    <row r="245" spans="1:4">
      <c r="A245" s="105">
        <v>2263</v>
      </c>
      <c r="B245" s="105">
        <v>61366</v>
      </c>
      <c r="C245" s="106">
        <v>701.1</v>
      </c>
      <c r="D245" s="106">
        <v>506.8</v>
      </c>
    </row>
    <row r="246" spans="1:4">
      <c r="A246" s="105">
        <v>2264</v>
      </c>
      <c r="B246" s="105">
        <v>61366</v>
      </c>
      <c r="C246" s="106">
        <v>701.1</v>
      </c>
      <c r="D246" s="106">
        <v>506.8</v>
      </c>
    </row>
    <row r="247" spans="1:4">
      <c r="A247" s="105">
        <v>2265</v>
      </c>
      <c r="B247" s="105">
        <v>61366</v>
      </c>
      <c r="C247" s="106">
        <v>701.1</v>
      </c>
      <c r="D247" s="106">
        <v>506.8</v>
      </c>
    </row>
    <row r="248" spans="1:4">
      <c r="A248" s="105">
        <v>2267</v>
      </c>
      <c r="B248" s="105">
        <v>61366</v>
      </c>
      <c r="C248" s="106">
        <v>701.1</v>
      </c>
      <c r="D248" s="106">
        <v>506.8</v>
      </c>
    </row>
    <row r="249" spans="1:4">
      <c r="A249" s="105">
        <v>2278</v>
      </c>
      <c r="B249" s="105">
        <v>61055</v>
      </c>
      <c r="C249" s="106">
        <v>679.8</v>
      </c>
      <c r="D249" s="106">
        <v>506.2</v>
      </c>
    </row>
    <row r="250" spans="1:4">
      <c r="A250" s="105">
        <v>2280</v>
      </c>
      <c r="B250" s="105">
        <v>61055</v>
      </c>
      <c r="C250" s="106">
        <v>679.8</v>
      </c>
      <c r="D250" s="106">
        <v>506.2</v>
      </c>
    </row>
    <row r="251" spans="1:4">
      <c r="A251" s="105">
        <v>2281</v>
      </c>
      <c r="B251" s="105">
        <v>61055</v>
      </c>
      <c r="C251" s="106">
        <v>679.8</v>
      </c>
      <c r="D251" s="106">
        <v>506.2</v>
      </c>
    </row>
    <row r="252" spans="1:4">
      <c r="A252" s="105">
        <v>2282</v>
      </c>
      <c r="B252" s="105">
        <v>61055</v>
      </c>
      <c r="C252" s="106">
        <v>679.8</v>
      </c>
      <c r="D252" s="106">
        <v>506.2</v>
      </c>
    </row>
    <row r="253" spans="1:4">
      <c r="A253" s="105">
        <v>2283</v>
      </c>
      <c r="B253" s="105">
        <v>61366</v>
      </c>
      <c r="C253" s="106">
        <v>701.1</v>
      </c>
      <c r="D253" s="106">
        <v>506.8</v>
      </c>
    </row>
    <row r="254" spans="1:4">
      <c r="A254" s="105">
        <v>2284</v>
      </c>
      <c r="B254" s="105">
        <v>61055</v>
      </c>
      <c r="C254" s="106">
        <v>679.8</v>
      </c>
      <c r="D254" s="106">
        <v>506.2</v>
      </c>
    </row>
    <row r="255" spans="1:4">
      <c r="A255" s="105">
        <v>2285</v>
      </c>
      <c r="B255" s="105">
        <v>61055</v>
      </c>
      <c r="C255" s="106">
        <v>679.8</v>
      </c>
      <c r="D255" s="106">
        <v>506.2</v>
      </c>
    </row>
    <row r="256" spans="1:4">
      <c r="A256" s="105">
        <v>2286</v>
      </c>
      <c r="B256" s="105">
        <v>61055</v>
      </c>
      <c r="C256" s="106">
        <v>679.8</v>
      </c>
      <c r="D256" s="106">
        <v>506.2</v>
      </c>
    </row>
    <row r="257" spans="1:4">
      <c r="A257" s="105">
        <v>2287</v>
      </c>
      <c r="B257" s="105">
        <v>61055</v>
      </c>
      <c r="C257" s="106">
        <v>679.8</v>
      </c>
      <c r="D257" s="106">
        <v>506.2</v>
      </c>
    </row>
    <row r="258" spans="1:4">
      <c r="A258" s="105">
        <v>2289</v>
      </c>
      <c r="B258" s="105">
        <v>61055</v>
      </c>
      <c r="C258" s="106">
        <v>679.8</v>
      </c>
      <c r="D258" s="106">
        <v>506.2</v>
      </c>
    </row>
    <row r="259" spans="1:4">
      <c r="A259" s="105">
        <v>2290</v>
      </c>
      <c r="B259" s="105">
        <v>61055</v>
      </c>
      <c r="C259" s="106">
        <v>679.8</v>
      </c>
      <c r="D259" s="106">
        <v>506.2</v>
      </c>
    </row>
    <row r="260" spans="1:4">
      <c r="A260" s="105">
        <v>2291</v>
      </c>
      <c r="B260" s="105">
        <v>61055</v>
      </c>
      <c r="C260" s="106">
        <v>679.8</v>
      </c>
      <c r="D260" s="106">
        <v>506.2</v>
      </c>
    </row>
    <row r="261" spans="1:4">
      <c r="A261" s="105">
        <v>2292</v>
      </c>
      <c r="B261" s="105">
        <v>61055</v>
      </c>
      <c r="C261" s="106">
        <v>679.8</v>
      </c>
      <c r="D261" s="106">
        <v>506.2</v>
      </c>
    </row>
    <row r="262" spans="1:4">
      <c r="A262" s="105">
        <v>2293</v>
      </c>
      <c r="B262" s="105">
        <v>61055</v>
      </c>
      <c r="C262" s="106">
        <v>679.8</v>
      </c>
      <c r="D262" s="106">
        <v>506.2</v>
      </c>
    </row>
    <row r="263" spans="1:4">
      <c r="A263" s="105">
        <v>2294</v>
      </c>
      <c r="B263" s="105">
        <v>61055</v>
      </c>
      <c r="C263" s="106">
        <v>679.8</v>
      </c>
      <c r="D263" s="106">
        <v>506.2</v>
      </c>
    </row>
    <row r="264" spans="1:4">
      <c r="A264" s="105">
        <v>2295</v>
      </c>
      <c r="B264" s="105">
        <v>61055</v>
      </c>
      <c r="C264" s="106">
        <v>679.8</v>
      </c>
      <c r="D264" s="106">
        <v>506.2</v>
      </c>
    </row>
    <row r="265" spans="1:4">
      <c r="A265" s="105">
        <v>2296</v>
      </c>
      <c r="B265" s="105">
        <v>61055</v>
      </c>
      <c r="C265" s="106">
        <v>679.8</v>
      </c>
      <c r="D265" s="106">
        <v>506.2</v>
      </c>
    </row>
    <row r="266" spans="1:4">
      <c r="A266" s="105">
        <v>2297</v>
      </c>
      <c r="B266" s="105">
        <v>61055</v>
      </c>
      <c r="C266" s="106">
        <v>679.8</v>
      </c>
      <c r="D266" s="106">
        <v>506.2</v>
      </c>
    </row>
    <row r="267" spans="1:4">
      <c r="A267" s="105">
        <v>2298</v>
      </c>
      <c r="B267" s="105">
        <v>61055</v>
      </c>
      <c r="C267" s="106">
        <v>679.8</v>
      </c>
      <c r="D267" s="106">
        <v>506.2</v>
      </c>
    </row>
    <row r="268" spans="1:4">
      <c r="A268" s="105">
        <v>2299</v>
      </c>
      <c r="B268" s="105">
        <v>61055</v>
      </c>
      <c r="C268" s="106">
        <v>679.8</v>
      </c>
      <c r="D268" s="106">
        <v>506.2</v>
      </c>
    </row>
    <row r="269" spans="1:4">
      <c r="A269" s="105">
        <v>2300</v>
      </c>
      <c r="B269" s="105">
        <v>61055</v>
      </c>
      <c r="C269" s="106">
        <v>679.8</v>
      </c>
      <c r="D269" s="106">
        <v>506.2</v>
      </c>
    </row>
    <row r="270" spans="1:4">
      <c r="A270" s="105">
        <v>2302</v>
      </c>
      <c r="B270" s="105">
        <v>61055</v>
      </c>
      <c r="C270" s="106">
        <v>679.8</v>
      </c>
      <c r="D270" s="106">
        <v>506.2</v>
      </c>
    </row>
    <row r="271" spans="1:4">
      <c r="A271" s="105">
        <v>2303</v>
      </c>
      <c r="B271" s="105">
        <v>61055</v>
      </c>
      <c r="C271" s="106">
        <v>679.8</v>
      </c>
      <c r="D271" s="106">
        <v>506.2</v>
      </c>
    </row>
    <row r="272" spans="1:4">
      <c r="A272" s="105">
        <v>2304</v>
      </c>
      <c r="B272" s="105">
        <v>61055</v>
      </c>
      <c r="C272" s="106">
        <v>679.8</v>
      </c>
      <c r="D272" s="106">
        <v>506.2</v>
      </c>
    </row>
    <row r="273" spans="1:4">
      <c r="A273" s="105">
        <v>2305</v>
      </c>
      <c r="B273" s="105">
        <v>61055</v>
      </c>
      <c r="C273" s="106">
        <v>679.8</v>
      </c>
      <c r="D273" s="106">
        <v>506.2</v>
      </c>
    </row>
    <row r="274" spans="1:4">
      <c r="A274" s="105">
        <v>2306</v>
      </c>
      <c r="B274" s="105">
        <v>61055</v>
      </c>
      <c r="C274" s="106">
        <v>679.8</v>
      </c>
      <c r="D274" s="106">
        <v>506.2</v>
      </c>
    </row>
    <row r="275" spans="1:4">
      <c r="A275" s="105">
        <v>2307</v>
      </c>
      <c r="B275" s="105">
        <v>61055</v>
      </c>
      <c r="C275" s="106">
        <v>679.8</v>
      </c>
      <c r="D275" s="106">
        <v>506.2</v>
      </c>
    </row>
    <row r="276" spans="1:4">
      <c r="A276" s="105">
        <v>2308</v>
      </c>
      <c r="B276" s="105">
        <v>61055</v>
      </c>
      <c r="C276" s="106">
        <v>679.8</v>
      </c>
      <c r="D276" s="106">
        <v>506.2</v>
      </c>
    </row>
    <row r="277" spans="1:4">
      <c r="A277" s="105">
        <v>2309</v>
      </c>
      <c r="B277" s="105">
        <v>56238</v>
      </c>
      <c r="C277" s="106">
        <v>99.8</v>
      </c>
      <c r="D277" s="106">
        <v>1872.1</v>
      </c>
    </row>
    <row r="278" spans="1:4">
      <c r="A278" s="105">
        <v>2311</v>
      </c>
      <c r="B278" s="105">
        <v>61250</v>
      </c>
      <c r="C278" s="106">
        <v>583.79999999999995</v>
      </c>
      <c r="D278" s="106">
        <v>726.9</v>
      </c>
    </row>
    <row r="279" spans="1:4">
      <c r="A279" s="105">
        <v>2312</v>
      </c>
      <c r="B279" s="105">
        <v>60141</v>
      </c>
      <c r="C279" s="106">
        <v>710.5</v>
      </c>
      <c r="D279" s="106">
        <v>654.4</v>
      </c>
    </row>
    <row r="280" spans="1:4">
      <c r="A280" s="105">
        <v>2315</v>
      </c>
      <c r="B280" s="105">
        <v>61078</v>
      </c>
      <c r="C280" s="106">
        <v>598.4</v>
      </c>
      <c r="D280" s="106">
        <v>727.9</v>
      </c>
    </row>
    <row r="281" spans="1:4">
      <c r="A281" s="105">
        <v>2316</v>
      </c>
      <c r="B281" s="105">
        <v>61078</v>
      </c>
      <c r="C281" s="106">
        <v>598.4</v>
      </c>
      <c r="D281" s="106">
        <v>727.9</v>
      </c>
    </row>
    <row r="282" spans="1:4">
      <c r="A282" s="105">
        <v>2317</v>
      </c>
      <c r="B282" s="105">
        <v>61078</v>
      </c>
      <c r="C282" s="106">
        <v>598.4</v>
      </c>
      <c r="D282" s="106">
        <v>727.9</v>
      </c>
    </row>
    <row r="283" spans="1:4">
      <c r="A283" s="105">
        <v>2318</v>
      </c>
      <c r="B283" s="105">
        <v>61078</v>
      </c>
      <c r="C283" s="106">
        <v>598.4</v>
      </c>
      <c r="D283" s="106">
        <v>727.9</v>
      </c>
    </row>
    <row r="284" spans="1:4">
      <c r="A284" s="105">
        <v>2319</v>
      </c>
      <c r="B284" s="105">
        <v>61078</v>
      </c>
      <c r="C284" s="106">
        <v>598.4</v>
      </c>
      <c r="D284" s="106">
        <v>727.9</v>
      </c>
    </row>
    <row r="285" spans="1:4">
      <c r="A285" s="105">
        <v>2320</v>
      </c>
      <c r="B285" s="105">
        <v>61250</v>
      </c>
      <c r="C285" s="106">
        <v>583.79999999999995</v>
      </c>
      <c r="D285" s="106">
        <v>726.9</v>
      </c>
    </row>
    <row r="286" spans="1:4">
      <c r="A286" s="105">
        <v>2321</v>
      </c>
      <c r="B286" s="105">
        <v>61250</v>
      </c>
      <c r="C286" s="106">
        <v>583.79999999999995</v>
      </c>
      <c r="D286" s="106">
        <v>726.9</v>
      </c>
    </row>
    <row r="287" spans="1:4">
      <c r="A287" s="105">
        <v>2322</v>
      </c>
      <c r="B287" s="105">
        <v>61078</v>
      </c>
      <c r="C287" s="106">
        <v>598.4</v>
      </c>
      <c r="D287" s="106">
        <v>727.9</v>
      </c>
    </row>
    <row r="288" spans="1:4">
      <c r="A288" s="105">
        <v>2323</v>
      </c>
      <c r="B288" s="105">
        <v>61250</v>
      </c>
      <c r="C288" s="106">
        <v>583.79999999999995</v>
      </c>
      <c r="D288" s="106">
        <v>726.9</v>
      </c>
    </row>
    <row r="289" spans="1:4">
      <c r="A289" s="105">
        <v>2324</v>
      </c>
      <c r="B289" s="105">
        <v>61078</v>
      </c>
      <c r="C289" s="106">
        <v>598.4</v>
      </c>
      <c r="D289" s="106">
        <v>727.9</v>
      </c>
    </row>
    <row r="290" spans="1:4">
      <c r="A290" s="105">
        <v>2325</v>
      </c>
      <c r="B290" s="105">
        <v>61260</v>
      </c>
      <c r="C290" s="106">
        <v>432.2</v>
      </c>
      <c r="D290" s="106">
        <v>936.9</v>
      </c>
    </row>
    <row r="291" spans="1:4">
      <c r="A291" s="105">
        <v>2326</v>
      </c>
      <c r="B291" s="105">
        <v>61260</v>
      </c>
      <c r="C291" s="106">
        <v>432.2</v>
      </c>
      <c r="D291" s="106">
        <v>936.9</v>
      </c>
    </row>
    <row r="292" spans="1:4">
      <c r="A292" s="105">
        <v>2327</v>
      </c>
      <c r="B292" s="105">
        <v>61260</v>
      </c>
      <c r="C292" s="106">
        <v>432.2</v>
      </c>
      <c r="D292" s="106">
        <v>936.9</v>
      </c>
    </row>
    <row r="293" spans="1:4">
      <c r="A293" s="105">
        <v>2328</v>
      </c>
      <c r="B293" s="105">
        <v>61363</v>
      </c>
      <c r="C293" s="106">
        <v>420.6</v>
      </c>
      <c r="D293" s="106">
        <v>1066.5</v>
      </c>
    </row>
    <row r="294" spans="1:4">
      <c r="A294" s="105">
        <v>2329</v>
      </c>
      <c r="B294" s="105">
        <v>61287</v>
      </c>
      <c r="C294" s="106">
        <v>349.6</v>
      </c>
      <c r="D294" s="106">
        <v>1259.3</v>
      </c>
    </row>
    <row r="295" spans="1:4">
      <c r="A295" s="105">
        <v>2330</v>
      </c>
      <c r="B295" s="105">
        <v>61363</v>
      </c>
      <c r="C295" s="106">
        <v>420.6</v>
      </c>
      <c r="D295" s="106">
        <v>1066.5</v>
      </c>
    </row>
    <row r="296" spans="1:4">
      <c r="A296" s="105">
        <v>2333</v>
      </c>
      <c r="B296" s="105">
        <v>61287</v>
      </c>
      <c r="C296" s="106">
        <v>349.6</v>
      </c>
      <c r="D296" s="106">
        <v>1259.3</v>
      </c>
    </row>
    <row r="297" spans="1:4">
      <c r="A297" s="105">
        <v>2334</v>
      </c>
      <c r="B297" s="105">
        <v>61260</v>
      </c>
      <c r="C297" s="106">
        <v>432.2</v>
      </c>
      <c r="D297" s="106">
        <v>936.9</v>
      </c>
    </row>
    <row r="298" spans="1:4">
      <c r="A298" s="105">
        <v>2335</v>
      </c>
      <c r="B298" s="105">
        <v>61260</v>
      </c>
      <c r="C298" s="106">
        <v>432.2</v>
      </c>
      <c r="D298" s="106">
        <v>936.9</v>
      </c>
    </row>
    <row r="299" spans="1:4">
      <c r="A299" s="105">
        <v>2336</v>
      </c>
      <c r="B299" s="105">
        <v>61363</v>
      </c>
      <c r="C299" s="106">
        <v>420.6</v>
      </c>
      <c r="D299" s="106">
        <v>1066.5</v>
      </c>
    </row>
    <row r="300" spans="1:4">
      <c r="A300" s="105">
        <v>2337</v>
      </c>
      <c r="B300" s="105">
        <v>61363</v>
      </c>
      <c r="C300" s="106">
        <v>420.6</v>
      </c>
      <c r="D300" s="106">
        <v>1066.5</v>
      </c>
    </row>
    <row r="301" spans="1:4">
      <c r="A301" s="105">
        <v>2338</v>
      </c>
      <c r="B301" s="105">
        <v>61392</v>
      </c>
      <c r="C301" s="106">
        <v>174.7</v>
      </c>
      <c r="D301" s="106">
        <v>1364.4</v>
      </c>
    </row>
    <row r="302" spans="1:4">
      <c r="A302" s="105">
        <v>2339</v>
      </c>
      <c r="B302" s="105">
        <v>61392</v>
      </c>
      <c r="C302" s="106">
        <v>174.7</v>
      </c>
      <c r="D302" s="106">
        <v>1364.4</v>
      </c>
    </row>
    <row r="303" spans="1:4">
      <c r="A303" s="105">
        <v>2340</v>
      </c>
      <c r="B303" s="105">
        <v>55325</v>
      </c>
      <c r="C303" s="106">
        <v>320.10000000000002</v>
      </c>
      <c r="D303" s="106">
        <v>1107.4000000000001</v>
      </c>
    </row>
    <row r="304" spans="1:4">
      <c r="A304" s="105">
        <v>2341</v>
      </c>
      <c r="B304" s="105">
        <v>55325</v>
      </c>
      <c r="C304" s="106">
        <v>320.10000000000002</v>
      </c>
      <c r="D304" s="106">
        <v>1107.4000000000001</v>
      </c>
    </row>
    <row r="305" spans="1:4">
      <c r="A305" s="105">
        <v>2342</v>
      </c>
      <c r="B305" s="105">
        <v>55325</v>
      </c>
      <c r="C305" s="106">
        <v>320.10000000000002</v>
      </c>
      <c r="D305" s="106">
        <v>1107.4000000000001</v>
      </c>
    </row>
    <row r="306" spans="1:4">
      <c r="A306" s="105">
        <v>2343</v>
      </c>
      <c r="B306" s="105">
        <v>61392</v>
      </c>
      <c r="C306" s="106">
        <v>174.7</v>
      </c>
      <c r="D306" s="106">
        <v>1364.4</v>
      </c>
    </row>
    <row r="307" spans="1:4">
      <c r="A307" s="105">
        <v>2344</v>
      </c>
      <c r="B307" s="105">
        <v>55325</v>
      </c>
      <c r="C307" s="106">
        <v>320.10000000000002</v>
      </c>
      <c r="D307" s="106">
        <v>1107.4000000000001</v>
      </c>
    </row>
    <row r="308" spans="1:4">
      <c r="A308" s="105">
        <v>2345</v>
      </c>
      <c r="B308" s="105">
        <v>55325</v>
      </c>
      <c r="C308" s="106">
        <v>320.10000000000002</v>
      </c>
      <c r="D308" s="106">
        <v>1107.4000000000001</v>
      </c>
    </row>
    <row r="309" spans="1:4">
      <c r="A309" s="105">
        <v>2346</v>
      </c>
      <c r="B309" s="105">
        <v>55325</v>
      </c>
      <c r="C309" s="106">
        <v>320.10000000000002</v>
      </c>
      <c r="D309" s="106">
        <v>1107.4000000000001</v>
      </c>
    </row>
    <row r="310" spans="1:4">
      <c r="A310" s="105">
        <v>2347</v>
      </c>
      <c r="B310" s="105">
        <v>54038</v>
      </c>
      <c r="C310" s="106">
        <v>493.1</v>
      </c>
      <c r="D310" s="106">
        <v>812.6</v>
      </c>
    </row>
    <row r="311" spans="1:4">
      <c r="A311" s="105">
        <v>2350</v>
      </c>
      <c r="B311" s="105">
        <v>56238</v>
      </c>
      <c r="C311" s="106">
        <v>99.8</v>
      </c>
      <c r="D311" s="106">
        <v>1872.1</v>
      </c>
    </row>
    <row r="312" spans="1:4">
      <c r="A312" s="105">
        <v>2351</v>
      </c>
      <c r="B312" s="105">
        <v>55325</v>
      </c>
      <c r="C312" s="106">
        <v>320.10000000000002</v>
      </c>
      <c r="D312" s="106">
        <v>1107.4000000000001</v>
      </c>
    </row>
    <row r="313" spans="1:4">
      <c r="A313" s="105">
        <v>2352</v>
      </c>
      <c r="B313" s="105">
        <v>55325</v>
      </c>
      <c r="C313" s="106">
        <v>320.10000000000002</v>
      </c>
      <c r="D313" s="106">
        <v>1107.4000000000001</v>
      </c>
    </row>
    <row r="314" spans="1:4">
      <c r="A314" s="105">
        <v>2353</v>
      </c>
      <c r="B314" s="105">
        <v>55325</v>
      </c>
      <c r="C314" s="106">
        <v>320.10000000000002</v>
      </c>
      <c r="D314" s="106">
        <v>1107.4000000000001</v>
      </c>
    </row>
    <row r="315" spans="1:4">
      <c r="A315" s="105">
        <v>2354</v>
      </c>
      <c r="B315" s="105">
        <v>56238</v>
      </c>
      <c r="C315" s="106">
        <v>99.8</v>
      </c>
      <c r="D315" s="106">
        <v>1872.1</v>
      </c>
    </row>
    <row r="316" spans="1:4">
      <c r="A316" s="105">
        <v>2355</v>
      </c>
      <c r="B316" s="105">
        <v>55325</v>
      </c>
      <c r="C316" s="106">
        <v>320.10000000000002</v>
      </c>
      <c r="D316" s="106">
        <v>1107.4000000000001</v>
      </c>
    </row>
    <row r="317" spans="1:4">
      <c r="A317" s="105">
        <v>2356</v>
      </c>
      <c r="B317" s="105">
        <v>51161</v>
      </c>
      <c r="C317" s="106">
        <v>519.70000000000005</v>
      </c>
      <c r="D317" s="106">
        <v>903.7</v>
      </c>
    </row>
    <row r="318" spans="1:4">
      <c r="A318" s="105">
        <v>2357</v>
      </c>
      <c r="B318" s="105">
        <v>61287</v>
      </c>
      <c r="C318" s="106">
        <v>349.6</v>
      </c>
      <c r="D318" s="106">
        <v>1259.3</v>
      </c>
    </row>
    <row r="319" spans="1:4">
      <c r="A319" s="105">
        <v>2358</v>
      </c>
      <c r="B319" s="105">
        <v>56238</v>
      </c>
      <c r="C319" s="106">
        <v>99.8</v>
      </c>
      <c r="D319" s="106">
        <v>1872.1</v>
      </c>
    </row>
    <row r="320" spans="1:4">
      <c r="A320" s="105">
        <v>2359</v>
      </c>
      <c r="B320" s="105">
        <v>56018</v>
      </c>
      <c r="C320" s="106">
        <v>278.39999999999998</v>
      </c>
      <c r="D320" s="106">
        <v>1056.4000000000001</v>
      </c>
    </row>
    <row r="321" spans="1:4">
      <c r="A321" s="105">
        <v>2360</v>
      </c>
      <c r="B321" s="105">
        <v>56018</v>
      </c>
      <c r="C321" s="106">
        <v>278.39999999999998</v>
      </c>
      <c r="D321" s="106">
        <v>1056.4000000000001</v>
      </c>
    </row>
    <row r="322" spans="1:4">
      <c r="A322" s="105">
        <v>2361</v>
      </c>
      <c r="B322" s="105">
        <v>56018</v>
      </c>
      <c r="C322" s="106">
        <v>278.39999999999998</v>
      </c>
      <c r="D322" s="106">
        <v>1056.4000000000001</v>
      </c>
    </row>
    <row r="323" spans="1:4">
      <c r="A323" s="105">
        <v>2365</v>
      </c>
      <c r="B323" s="105">
        <v>56243</v>
      </c>
      <c r="C323" s="106">
        <v>89.4</v>
      </c>
      <c r="D323" s="106">
        <v>1998.5</v>
      </c>
    </row>
    <row r="324" spans="1:4">
      <c r="A324" s="105">
        <v>2369</v>
      </c>
      <c r="B324" s="105">
        <v>56018</v>
      </c>
      <c r="C324" s="106">
        <v>278.39999999999998</v>
      </c>
      <c r="D324" s="106">
        <v>1056.4000000000001</v>
      </c>
    </row>
    <row r="325" spans="1:4">
      <c r="A325" s="105">
        <v>2370</v>
      </c>
      <c r="B325" s="105">
        <v>56243</v>
      </c>
      <c r="C325" s="106">
        <v>89.4</v>
      </c>
      <c r="D325" s="106">
        <v>1998.5</v>
      </c>
    </row>
    <row r="326" spans="1:4">
      <c r="A326" s="105">
        <v>2371</v>
      </c>
      <c r="B326" s="105">
        <v>56243</v>
      </c>
      <c r="C326" s="106">
        <v>89.4</v>
      </c>
      <c r="D326" s="106">
        <v>1998.5</v>
      </c>
    </row>
    <row r="327" spans="1:4">
      <c r="A327" s="105">
        <v>2372</v>
      </c>
      <c r="B327" s="105">
        <v>41175</v>
      </c>
      <c r="C327" s="106">
        <v>210.4</v>
      </c>
      <c r="D327" s="106">
        <v>1395.1</v>
      </c>
    </row>
    <row r="328" spans="1:4">
      <c r="A328" s="105">
        <v>2379</v>
      </c>
      <c r="B328" s="105">
        <v>54038</v>
      </c>
      <c r="C328" s="106">
        <v>493.1</v>
      </c>
      <c r="D328" s="106">
        <v>812.6</v>
      </c>
    </row>
    <row r="329" spans="1:4">
      <c r="A329" s="105">
        <v>2380</v>
      </c>
      <c r="B329" s="105">
        <v>55325</v>
      </c>
      <c r="C329" s="106">
        <v>320.10000000000002</v>
      </c>
      <c r="D329" s="106">
        <v>1107.4000000000001</v>
      </c>
    </row>
    <row r="330" spans="1:4">
      <c r="A330" s="105">
        <v>2381</v>
      </c>
      <c r="B330" s="105">
        <v>55325</v>
      </c>
      <c r="C330" s="106">
        <v>320.10000000000002</v>
      </c>
      <c r="D330" s="106">
        <v>1107.4000000000001</v>
      </c>
    </row>
    <row r="331" spans="1:4">
      <c r="A331" s="105">
        <v>2382</v>
      </c>
      <c r="B331" s="105">
        <v>54038</v>
      </c>
      <c r="C331" s="106">
        <v>493.1</v>
      </c>
      <c r="D331" s="106">
        <v>812.6</v>
      </c>
    </row>
    <row r="332" spans="1:4">
      <c r="A332" s="105">
        <v>2386</v>
      </c>
      <c r="B332" s="105">
        <v>54038</v>
      </c>
      <c r="C332" s="106">
        <v>493.1</v>
      </c>
      <c r="D332" s="106">
        <v>812.6</v>
      </c>
    </row>
    <row r="333" spans="1:4">
      <c r="A333" s="105">
        <v>2387</v>
      </c>
      <c r="B333" s="105">
        <v>53115</v>
      </c>
      <c r="C333" s="106">
        <v>533.70000000000005</v>
      </c>
      <c r="D333" s="106">
        <v>755</v>
      </c>
    </row>
    <row r="334" spans="1:4">
      <c r="A334" s="105">
        <v>2388</v>
      </c>
      <c r="B334" s="105">
        <v>54038</v>
      </c>
      <c r="C334" s="106">
        <v>493.1</v>
      </c>
      <c r="D334" s="106">
        <v>812.6</v>
      </c>
    </row>
    <row r="335" spans="1:4">
      <c r="A335" s="105">
        <v>2390</v>
      </c>
      <c r="B335" s="105">
        <v>54038</v>
      </c>
      <c r="C335" s="106">
        <v>493.1</v>
      </c>
      <c r="D335" s="106">
        <v>812.6</v>
      </c>
    </row>
    <row r="336" spans="1:4">
      <c r="A336" s="105">
        <v>2395</v>
      </c>
      <c r="B336" s="105">
        <v>61287</v>
      </c>
      <c r="C336" s="106">
        <v>349.6</v>
      </c>
      <c r="D336" s="106">
        <v>1259.3</v>
      </c>
    </row>
    <row r="337" spans="1:4">
      <c r="A337" s="105">
        <v>2396</v>
      </c>
      <c r="B337" s="105">
        <v>51161</v>
      </c>
      <c r="C337" s="106">
        <v>519.70000000000005</v>
      </c>
      <c r="D337" s="106">
        <v>903.7</v>
      </c>
    </row>
    <row r="338" spans="1:4">
      <c r="A338" s="105">
        <v>2397</v>
      </c>
      <c r="B338" s="105">
        <v>54038</v>
      </c>
      <c r="C338" s="106">
        <v>493.1</v>
      </c>
      <c r="D338" s="106">
        <v>812.6</v>
      </c>
    </row>
    <row r="339" spans="1:4">
      <c r="A339" s="105">
        <v>2398</v>
      </c>
      <c r="B339" s="105">
        <v>53115</v>
      </c>
      <c r="C339" s="106">
        <v>533.70000000000005</v>
      </c>
      <c r="D339" s="106">
        <v>755</v>
      </c>
    </row>
    <row r="340" spans="1:4">
      <c r="A340" s="105">
        <v>2399</v>
      </c>
      <c r="B340" s="105">
        <v>53115</v>
      </c>
      <c r="C340" s="106">
        <v>533.70000000000005</v>
      </c>
      <c r="D340" s="106">
        <v>755</v>
      </c>
    </row>
    <row r="341" spans="1:4">
      <c r="A341" s="105">
        <v>2400</v>
      </c>
      <c r="B341" s="105">
        <v>53115</v>
      </c>
      <c r="C341" s="106">
        <v>533.70000000000005</v>
      </c>
      <c r="D341" s="106">
        <v>755</v>
      </c>
    </row>
    <row r="342" spans="1:4">
      <c r="A342" s="105">
        <v>2401</v>
      </c>
      <c r="B342" s="105">
        <v>53115</v>
      </c>
      <c r="C342" s="106">
        <v>533.70000000000005</v>
      </c>
      <c r="D342" s="106">
        <v>755</v>
      </c>
    </row>
    <row r="343" spans="1:4">
      <c r="A343" s="105">
        <v>2402</v>
      </c>
      <c r="B343" s="105">
        <v>56018</v>
      </c>
      <c r="C343" s="106">
        <v>278.39999999999998</v>
      </c>
      <c r="D343" s="106">
        <v>1056.4000000000001</v>
      </c>
    </row>
    <row r="344" spans="1:4">
      <c r="A344" s="105">
        <v>2403</v>
      </c>
      <c r="B344" s="105">
        <v>56018</v>
      </c>
      <c r="C344" s="106">
        <v>278.39999999999998</v>
      </c>
      <c r="D344" s="106">
        <v>1056.4000000000001</v>
      </c>
    </row>
    <row r="345" spans="1:4">
      <c r="A345" s="105">
        <v>2404</v>
      </c>
      <c r="B345" s="105">
        <v>53115</v>
      </c>
      <c r="C345" s="106">
        <v>533.70000000000005</v>
      </c>
      <c r="D345" s="106">
        <v>755</v>
      </c>
    </row>
    <row r="346" spans="1:4">
      <c r="A346" s="105">
        <v>2405</v>
      </c>
      <c r="B346" s="105">
        <v>41521</v>
      </c>
      <c r="C346" s="106">
        <v>746.4</v>
      </c>
      <c r="D346" s="106">
        <v>632.1</v>
      </c>
    </row>
    <row r="347" spans="1:4">
      <c r="A347" s="105">
        <v>2406</v>
      </c>
      <c r="B347" s="105">
        <v>53115</v>
      </c>
      <c r="C347" s="106">
        <v>533.70000000000005</v>
      </c>
      <c r="D347" s="106">
        <v>755</v>
      </c>
    </row>
    <row r="348" spans="1:4">
      <c r="A348" s="105">
        <v>2408</v>
      </c>
      <c r="B348" s="105">
        <v>41521</v>
      </c>
      <c r="C348" s="106">
        <v>746.4</v>
      </c>
      <c r="D348" s="106">
        <v>632.1</v>
      </c>
    </row>
    <row r="349" spans="1:4">
      <c r="A349" s="105">
        <v>2409</v>
      </c>
      <c r="B349" s="105">
        <v>41521</v>
      </c>
      <c r="C349" s="106">
        <v>746.4</v>
      </c>
      <c r="D349" s="106">
        <v>632.1</v>
      </c>
    </row>
    <row r="350" spans="1:4">
      <c r="A350" s="105">
        <v>2410</v>
      </c>
      <c r="B350" s="105">
        <v>41521</v>
      </c>
      <c r="C350" s="106">
        <v>746.4</v>
      </c>
      <c r="D350" s="106">
        <v>632.1</v>
      </c>
    </row>
    <row r="351" spans="1:4">
      <c r="A351" s="105">
        <v>2411</v>
      </c>
      <c r="B351" s="105">
        <v>53115</v>
      </c>
      <c r="C351" s="106">
        <v>533.70000000000005</v>
      </c>
      <c r="D351" s="106">
        <v>755</v>
      </c>
    </row>
    <row r="352" spans="1:4">
      <c r="A352" s="105">
        <v>2415</v>
      </c>
      <c r="B352" s="105">
        <v>61250</v>
      </c>
      <c r="C352" s="106">
        <v>583.79999999999995</v>
      </c>
      <c r="D352" s="106">
        <v>726.9</v>
      </c>
    </row>
    <row r="353" spans="1:4">
      <c r="A353" s="105">
        <v>2420</v>
      </c>
      <c r="B353" s="105">
        <v>61250</v>
      </c>
      <c r="C353" s="106">
        <v>583.79999999999995</v>
      </c>
      <c r="D353" s="106">
        <v>726.9</v>
      </c>
    </row>
    <row r="354" spans="1:4">
      <c r="A354" s="105">
        <v>2421</v>
      </c>
      <c r="B354" s="105">
        <v>61250</v>
      </c>
      <c r="C354" s="106">
        <v>583.79999999999995</v>
      </c>
      <c r="D354" s="106">
        <v>726.9</v>
      </c>
    </row>
    <row r="355" spans="1:4">
      <c r="A355" s="105">
        <v>2422</v>
      </c>
      <c r="B355" s="105">
        <v>60141</v>
      </c>
      <c r="C355" s="106">
        <v>710.5</v>
      </c>
      <c r="D355" s="106">
        <v>654.4</v>
      </c>
    </row>
    <row r="356" spans="1:4">
      <c r="A356" s="105">
        <v>2423</v>
      </c>
      <c r="B356" s="105">
        <v>61078</v>
      </c>
      <c r="C356" s="106">
        <v>598.4</v>
      </c>
      <c r="D356" s="106">
        <v>727.9</v>
      </c>
    </row>
    <row r="357" spans="1:4">
      <c r="A357" s="105">
        <v>2424</v>
      </c>
      <c r="B357" s="105">
        <v>60141</v>
      </c>
      <c r="C357" s="106">
        <v>710.5</v>
      </c>
      <c r="D357" s="106">
        <v>654.4</v>
      </c>
    </row>
    <row r="358" spans="1:4">
      <c r="A358" s="105">
        <v>2425</v>
      </c>
      <c r="B358" s="105">
        <v>61078</v>
      </c>
      <c r="C358" s="106">
        <v>598.4</v>
      </c>
      <c r="D358" s="106">
        <v>727.9</v>
      </c>
    </row>
    <row r="359" spans="1:4">
      <c r="A359" s="105">
        <v>2426</v>
      </c>
      <c r="B359" s="105">
        <v>60141</v>
      </c>
      <c r="C359" s="106">
        <v>710.5</v>
      </c>
      <c r="D359" s="106">
        <v>654.4</v>
      </c>
    </row>
    <row r="360" spans="1:4">
      <c r="A360" s="105">
        <v>2427</v>
      </c>
      <c r="B360" s="105">
        <v>60141</v>
      </c>
      <c r="C360" s="106">
        <v>710.5</v>
      </c>
      <c r="D360" s="106">
        <v>654.4</v>
      </c>
    </row>
    <row r="361" spans="1:4">
      <c r="A361" s="105">
        <v>2428</v>
      </c>
      <c r="B361" s="105">
        <v>60141</v>
      </c>
      <c r="C361" s="106">
        <v>710.5</v>
      </c>
      <c r="D361" s="106">
        <v>654.4</v>
      </c>
    </row>
    <row r="362" spans="1:4">
      <c r="A362" s="105">
        <v>2429</v>
      </c>
      <c r="B362" s="105">
        <v>60141</v>
      </c>
      <c r="C362" s="106">
        <v>710.5</v>
      </c>
      <c r="D362" s="106">
        <v>654.4</v>
      </c>
    </row>
    <row r="363" spans="1:4">
      <c r="A363" s="105">
        <v>2430</v>
      </c>
      <c r="B363" s="105">
        <v>60141</v>
      </c>
      <c r="C363" s="106">
        <v>710.5</v>
      </c>
      <c r="D363" s="106">
        <v>654.4</v>
      </c>
    </row>
    <row r="364" spans="1:4">
      <c r="A364" s="105">
        <v>2431</v>
      </c>
      <c r="B364" s="105">
        <v>59007</v>
      </c>
      <c r="C364" s="106">
        <v>636.4</v>
      </c>
      <c r="D364" s="106">
        <v>655.7</v>
      </c>
    </row>
    <row r="365" spans="1:4">
      <c r="A365" s="105">
        <v>2439</v>
      </c>
      <c r="B365" s="105">
        <v>60141</v>
      </c>
      <c r="C365" s="106">
        <v>710.5</v>
      </c>
      <c r="D365" s="106">
        <v>654.4</v>
      </c>
    </row>
    <row r="366" spans="1:4">
      <c r="A366" s="105">
        <v>2440</v>
      </c>
      <c r="B366" s="105">
        <v>59007</v>
      </c>
      <c r="C366" s="106">
        <v>636.4</v>
      </c>
      <c r="D366" s="106">
        <v>655.7</v>
      </c>
    </row>
    <row r="367" spans="1:4">
      <c r="A367" s="105">
        <v>2441</v>
      </c>
      <c r="B367" s="105">
        <v>59007</v>
      </c>
      <c r="C367" s="106">
        <v>636.4</v>
      </c>
      <c r="D367" s="106">
        <v>655.7</v>
      </c>
    </row>
    <row r="368" spans="1:4">
      <c r="A368" s="105">
        <v>2443</v>
      </c>
      <c r="B368" s="105">
        <v>60139</v>
      </c>
      <c r="C368" s="106">
        <v>716.2</v>
      </c>
      <c r="D368" s="106">
        <v>640.79999999999995</v>
      </c>
    </row>
    <row r="369" spans="1:4">
      <c r="A369" s="105">
        <v>2444</v>
      </c>
      <c r="B369" s="105">
        <v>60139</v>
      </c>
      <c r="C369" s="106">
        <v>716.2</v>
      </c>
      <c r="D369" s="106">
        <v>640.79999999999995</v>
      </c>
    </row>
    <row r="370" spans="1:4">
      <c r="A370" s="105">
        <v>2445</v>
      </c>
      <c r="B370" s="105">
        <v>60139</v>
      </c>
      <c r="C370" s="106">
        <v>716.2</v>
      </c>
      <c r="D370" s="106">
        <v>640.79999999999995</v>
      </c>
    </row>
    <row r="371" spans="1:4">
      <c r="A371" s="105">
        <v>2446</v>
      </c>
      <c r="B371" s="105">
        <v>60139</v>
      </c>
      <c r="C371" s="106">
        <v>716.2</v>
      </c>
      <c r="D371" s="106">
        <v>640.79999999999995</v>
      </c>
    </row>
    <row r="372" spans="1:4">
      <c r="A372" s="105">
        <v>2447</v>
      </c>
      <c r="B372" s="105">
        <v>59007</v>
      </c>
      <c r="C372" s="106">
        <v>636.4</v>
      </c>
      <c r="D372" s="106">
        <v>655.7</v>
      </c>
    </row>
    <row r="373" spans="1:4">
      <c r="A373" s="105">
        <v>2448</v>
      </c>
      <c r="B373" s="105">
        <v>59040</v>
      </c>
      <c r="C373" s="106">
        <v>804.9</v>
      </c>
      <c r="D373" s="106">
        <v>491.6</v>
      </c>
    </row>
    <row r="374" spans="1:4">
      <c r="A374" s="105">
        <v>2449</v>
      </c>
      <c r="B374" s="105">
        <v>59040</v>
      </c>
      <c r="C374" s="106">
        <v>804.9</v>
      </c>
      <c r="D374" s="106">
        <v>491.6</v>
      </c>
    </row>
    <row r="375" spans="1:4">
      <c r="A375" s="105">
        <v>2450</v>
      </c>
      <c r="B375" s="105">
        <v>59040</v>
      </c>
      <c r="C375" s="106">
        <v>804.9</v>
      </c>
      <c r="D375" s="106">
        <v>491.6</v>
      </c>
    </row>
    <row r="376" spans="1:4">
      <c r="A376" s="105">
        <v>2452</v>
      </c>
      <c r="B376" s="105">
        <v>59040</v>
      </c>
      <c r="C376" s="106">
        <v>804.9</v>
      </c>
      <c r="D376" s="106">
        <v>491.6</v>
      </c>
    </row>
    <row r="377" spans="1:4">
      <c r="A377" s="105">
        <v>2453</v>
      </c>
      <c r="B377" s="105">
        <v>59040</v>
      </c>
      <c r="C377" s="106">
        <v>804.9</v>
      </c>
      <c r="D377" s="106">
        <v>491.6</v>
      </c>
    </row>
    <row r="378" spans="1:4">
      <c r="A378" s="105">
        <v>2454</v>
      </c>
      <c r="B378" s="105">
        <v>59040</v>
      </c>
      <c r="C378" s="106">
        <v>804.9</v>
      </c>
      <c r="D378" s="106">
        <v>491.6</v>
      </c>
    </row>
    <row r="379" spans="1:4">
      <c r="A379" s="105">
        <v>2455</v>
      </c>
      <c r="B379" s="105">
        <v>59040</v>
      </c>
      <c r="C379" s="106">
        <v>804.9</v>
      </c>
      <c r="D379" s="106">
        <v>491.6</v>
      </c>
    </row>
    <row r="380" spans="1:4">
      <c r="A380" s="105">
        <v>2456</v>
      </c>
      <c r="B380" s="105">
        <v>59040</v>
      </c>
      <c r="C380" s="106">
        <v>804.9</v>
      </c>
      <c r="D380" s="106">
        <v>491.6</v>
      </c>
    </row>
    <row r="381" spans="1:4">
      <c r="A381" s="105">
        <v>2460</v>
      </c>
      <c r="B381" s="105">
        <v>58161</v>
      </c>
      <c r="C381" s="106">
        <v>799.6</v>
      </c>
      <c r="D381" s="106">
        <v>565.9</v>
      </c>
    </row>
    <row r="382" spans="1:4">
      <c r="A382" s="105">
        <v>2462</v>
      </c>
      <c r="B382" s="105">
        <v>58161</v>
      </c>
      <c r="C382" s="106">
        <v>799.6</v>
      </c>
      <c r="D382" s="106">
        <v>565.9</v>
      </c>
    </row>
    <row r="383" spans="1:4">
      <c r="A383" s="105">
        <v>2463</v>
      </c>
      <c r="B383" s="105">
        <v>58012</v>
      </c>
      <c r="C383" s="106">
        <v>1045.5</v>
      </c>
      <c r="D383" s="106">
        <v>316.2</v>
      </c>
    </row>
    <row r="384" spans="1:4">
      <c r="A384" s="105">
        <v>2464</v>
      </c>
      <c r="B384" s="105">
        <v>58012</v>
      </c>
      <c r="C384" s="106">
        <v>1045.5</v>
      </c>
      <c r="D384" s="106">
        <v>316.2</v>
      </c>
    </row>
    <row r="385" spans="1:4">
      <c r="A385" s="105">
        <v>2465</v>
      </c>
      <c r="B385" s="105">
        <v>58012</v>
      </c>
      <c r="C385" s="106">
        <v>1045.5</v>
      </c>
      <c r="D385" s="106">
        <v>316.2</v>
      </c>
    </row>
    <row r="386" spans="1:4">
      <c r="A386" s="105">
        <v>2466</v>
      </c>
      <c r="B386" s="105">
        <v>58012</v>
      </c>
      <c r="C386" s="106">
        <v>1045.5</v>
      </c>
      <c r="D386" s="106">
        <v>316.2</v>
      </c>
    </row>
    <row r="387" spans="1:4">
      <c r="A387" s="105">
        <v>2469</v>
      </c>
      <c r="B387" s="105">
        <v>58208</v>
      </c>
      <c r="C387" s="106">
        <v>753.4</v>
      </c>
      <c r="D387" s="106">
        <v>463.5</v>
      </c>
    </row>
    <row r="388" spans="1:4">
      <c r="A388" s="105">
        <v>2470</v>
      </c>
      <c r="B388" s="105">
        <v>58208</v>
      </c>
      <c r="C388" s="106">
        <v>753.4</v>
      </c>
      <c r="D388" s="106">
        <v>463.5</v>
      </c>
    </row>
    <row r="389" spans="1:4">
      <c r="A389" s="105">
        <v>2471</v>
      </c>
      <c r="B389" s="105">
        <v>58212</v>
      </c>
      <c r="C389" s="106">
        <v>955.3</v>
      </c>
      <c r="D389" s="106">
        <v>321.8</v>
      </c>
    </row>
    <row r="390" spans="1:4">
      <c r="A390" s="105">
        <v>2472</v>
      </c>
      <c r="B390" s="105">
        <v>58212</v>
      </c>
      <c r="C390" s="106">
        <v>955.3</v>
      </c>
      <c r="D390" s="106">
        <v>321.8</v>
      </c>
    </row>
    <row r="391" spans="1:4">
      <c r="A391" s="105">
        <v>2473</v>
      </c>
      <c r="B391" s="105">
        <v>58212</v>
      </c>
      <c r="C391" s="106">
        <v>955.3</v>
      </c>
      <c r="D391" s="106">
        <v>321.8</v>
      </c>
    </row>
    <row r="392" spans="1:4">
      <c r="A392" s="105">
        <v>2474</v>
      </c>
      <c r="B392" s="105">
        <v>58208</v>
      </c>
      <c r="C392" s="106">
        <v>753.4</v>
      </c>
      <c r="D392" s="106">
        <v>463.5</v>
      </c>
    </row>
    <row r="393" spans="1:4">
      <c r="A393" s="105">
        <v>2475</v>
      </c>
      <c r="B393" s="105">
        <v>41175</v>
      </c>
      <c r="C393" s="106">
        <v>210.4</v>
      </c>
      <c r="D393" s="106">
        <v>1395.1</v>
      </c>
    </row>
    <row r="394" spans="1:4">
      <c r="A394" s="105">
        <v>2476</v>
      </c>
      <c r="B394" s="105">
        <v>41525</v>
      </c>
      <c r="C394" s="106">
        <v>456.8</v>
      </c>
      <c r="D394" s="106">
        <v>920.4</v>
      </c>
    </row>
    <row r="395" spans="1:4">
      <c r="A395" s="105">
        <v>2477</v>
      </c>
      <c r="B395" s="105">
        <v>58198</v>
      </c>
      <c r="C395" s="106">
        <v>990.6</v>
      </c>
      <c r="D395" s="106">
        <v>406.9</v>
      </c>
    </row>
    <row r="396" spans="1:4">
      <c r="A396" s="105">
        <v>2478</v>
      </c>
      <c r="B396" s="105">
        <v>58198</v>
      </c>
      <c r="C396" s="106">
        <v>990.6</v>
      </c>
      <c r="D396" s="106">
        <v>406.9</v>
      </c>
    </row>
    <row r="397" spans="1:4">
      <c r="A397" s="105">
        <v>2479</v>
      </c>
      <c r="B397" s="105">
        <v>58198</v>
      </c>
      <c r="C397" s="106">
        <v>990.6</v>
      </c>
      <c r="D397" s="106">
        <v>406.9</v>
      </c>
    </row>
    <row r="398" spans="1:4">
      <c r="A398" s="105">
        <v>2480</v>
      </c>
      <c r="B398" s="105">
        <v>58208</v>
      </c>
      <c r="C398" s="106">
        <v>753.4</v>
      </c>
      <c r="D398" s="106">
        <v>463.5</v>
      </c>
    </row>
    <row r="399" spans="1:4">
      <c r="A399" s="105">
        <v>2481</v>
      </c>
      <c r="B399" s="105">
        <v>58198</v>
      </c>
      <c r="C399" s="106">
        <v>990.6</v>
      </c>
      <c r="D399" s="106">
        <v>406.9</v>
      </c>
    </row>
    <row r="400" spans="1:4">
      <c r="A400" s="105">
        <v>2482</v>
      </c>
      <c r="B400" s="105">
        <v>58198</v>
      </c>
      <c r="C400" s="106">
        <v>990.6</v>
      </c>
      <c r="D400" s="106">
        <v>406.9</v>
      </c>
    </row>
    <row r="401" spans="1:4">
      <c r="A401" s="105">
        <v>2483</v>
      </c>
      <c r="B401" s="105">
        <v>40717</v>
      </c>
      <c r="C401" s="106">
        <v>1023.9</v>
      </c>
      <c r="D401" s="106">
        <v>260.2</v>
      </c>
    </row>
    <row r="402" spans="1:4">
      <c r="A402" s="105">
        <v>2484</v>
      </c>
      <c r="B402" s="105">
        <v>40717</v>
      </c>
      <c r="C402" s="106">
        <v>1023.9</v>
      </c>
      <c r="D402" s="106">
        <v>260.2</v>
      </c>
    </row>
    <row r="403" spans="1:4">
      <c r="A403" s="105">
        <v>2485</v>
      </c>
      <c r="B403" s="105">
        <v>40717</v>
      </c>
      <c r="C403" s="106">
        <v>1023.9</v>
      </c>
      <c r="D403" s="106">
        <v>260.2</v>
      </c>
    </row>
    <row r="404" spans="1:4">
      <c r="A404" s="105">
        <v>2486</v>
      </c>
      <c r="B404" s="105">
        <v>40717</v>
      </c>
      <c r="C404" s="106">
        <v>1023.9</v>
      </c>
      <c r="D404" s="106">
        <v>260.2</v>
      </c>
    </row>
    <row r="405" spans="1:4">
      <c r="A405" s="105">
        <v>2487</v>
      </c>
      <c r="B405" s="105">
        <v>40717</v>
      </c>
      <c r="C405" s="106">
        <v>1023.9</v>
      </c>
      <c r="D405" s="106">
        <v>260.2</v>
      </c>
    </row>
    <row r="406" spans="1:4">
      <c r="A406" s="105">
        <v>2488</v>
      </c>
      <c r="B406" s="105">
        <v>40717</v>
      </c>
      <c r="C406" s="106">
        <v>1023.9</v>
      </c>
      <c r="D406" s="106">
        <v>260.2</v>
      </c>
    </row>
    <row r="407" spans="1:4">
      <c r="A407" s="105">
        <v>2489</v>
      </c>
      <c r="B407" s="105">
        <v>40717</v>
      </c>
      <c r="C407" s="106">
        <v>1023.9</v>
      </c>
      <c r="D407" s="106">
        <v>260.2</v>
      </c>
    </row>
    <row r="408" spans="1:4">
      <c r="A408" s="105">
        <v>2490</v>
      </c>
      <c r="B408" s="105">
        <v>40717</v>
      </c>
      <c r="C408" s="106">
        <v>1023.9</v>
      </c>
      <c r="D408" s="106">
        <v>260.2</v>
      </c>
    </row>
    <row r="409" spans="1:4">
      <c r="A409" s="105">
        <v>2500</v>
      </c>
      <c r="B409" s="105">
        <v>68228</v>
      </c>
      <c r="C409" s="106">
        <v>510.2</v>
      </c>
      <c r="D409" s="106">
        <v>575.5</v>
      </c>
    </row>
    <row r="410" spans="1:4">
      <c r="A410" s="105">
        <v>2502</v>
      </c>
      <c r="B410" s="105">
        <v>68228</v>
      </c>
      <c r="C410" s="106">
        <v>510.2</v>
      </c>
      <c r="D410" s="106">
        <v>575.5</v>
      </c>
    </row>
    <row r="411" spans="1:4">
      <c r="A411" s="105">
        <v>2505</v>
      </c>
      <c r="B411" s="105">
        <v>68228</v>
      </c>
      <c r="C411" s="106">
        <v>510.2</v>
      </c>
      <c r="D411" s="106">
        <v>575.5</v>
      </c>
    </row>
    <row r="412" spans="1:4">
      <c r="A412" s="105">
        <v>2506</v>
      </c>
      <c r="B412" s="105">
        <v>68241</v>
      </c>
      <c r="C412" s="106">
        <v>449.2</v>
      </c>
      <c r="D412" s="106">
        <v>855.2</v>
      </c>
    </row>
    <row r="413" spans="1:4">
      <c r="A413" s="105">
        <v>2508</v>
      </c>
      <c r="B413" s="105">
        <v>68228</v>
      </c>
      <c r="C413" s="106">
        <v>510.2</v>
      </c>
      <c r="D413" s="106">
        <v>575.5</v>
      </c>
    </row>
    <row r="414" spans="1:4">
      <c r="A414" s="105">
        <v>2515</v>
      </c>
      <c r="B414" s="105">
        <v>68228</v>
      </c>
      <c r="C414" s="106">
        <v>510.2</v>
      </c>
      <c r="D414" s="106">
        <v>575.5</v>
      </c>
    </row>
    <row r="415" spans="1:4">
      <c r="A415" s="105">
        <v>2516</v>
      </c>
      <c r="B415" s="105">
        <v>68228</v>
      </c>
      <c r="C415" s="106">
        <v>510.2</v>
      </c>
      <c r="D415" s="106">
        <v>575.5</v>
      </c>
    </row>
    <row r="416" spans="1:4">
      <c r="A416" s="105">
        <v>2517</v>
      </c>
      <c r="B416" s="105">
        <v>68228</v>
      </c>
      <c r="C416" s="106">
        <v>510.2</v>
      </c>
      <c r="D416" s="106">
        <v>575.5</v>
      </c>
    </row>
    <row r="417" spans="1:4">
      <c r="A417" s="105">
        <v>2518</v>
      </c>
      <c r="B417" s="105">
        <v>68228</v>
      </c>
      <c r="C417" s="106">
        <v>510.2</v>
      </c>
      <c r="D417" s="106">
        <v>575.5</v>
      </c>
    </row>
    <row r="418" spans="1:4">
      <c r="A418" s="105">
        <v>2519</v>
      </c>
      <c r="B418" s="105">
        <v>68228</v>
      </c>
      <c r="C418" s="106">
        <v>510.2</v>
      </c>
      <c r="D418" s="106">
        <v>575.5</v>
      </c>
    </row>
    <row r="419" spans="1:4">
      <c r="A419" s="105">
        <v>2522</v>
      </c>
      <c r="B419" s="105">
        <v>68228</v>
      </c>
      <c r="C419" s="106">
        <v>510.2</v>
      </c>
      <c r="D419" s="106">
        <v>575.5</v>
      </c>
    </row>
    <row r="420" spans="1:4">
      <c r="A420" s="105">
        <v>2525</v>
      </c>
      <c r="B420" s="105">
        <v>68228</v>
      </c>
      <c r="C420" s="106">
        <v>510.2</v>
      </c>
      <c r="D420" s="106">
        <v>575.5</v>
      </c>
    </row>
    <row r="421" spans="1:4">
      <c r="A421" s="105">
        <v>2526</v>
      </c>
      <c r="B421" s="105">
        <v>68228</v>
      </c>
      <c r="C421" s="106">
        <v>510.2</v>
      </c>
      <c r="D421" s="106">
        <v>575.5</v>
      </c>
    </row>
    <row r="422" spans="1:4">
      <c r="A422" s="105">
        <v>2527</v>
      </c>
      <c r="B422" s="105">
        <v>68241</v>
      </c>
      <c r="C422" s="106">
        <v>449.2</v>
      </c>
      <c r="D422" s="106">
        <v>855.2</v>
      </c>
    </row>
    <row r="423" spans="1:4">
      <c r="A423" s="105">
        <v>2528</v>
      </c>
      <c r="B423" s="105">
        <v>68241</v>
      </c>
      <c r="C423" s="106">
        <v>449.2</v>
      </c>
      <c r="D423" s="106">
        <v>855.2</v>
      </c>
    </row>
    <row r="424" spans="1:4">
      <c r="A424" s="105">
        <v>2529</v>
      </c>
      <c r="B424" s="105">
        <v>68241</v>
      </c>
      <c r="C424" s="106">
        <v>449.2</v>
      </c>
      <c r="D424" s="106">
        <v>855.2</v>
      </c>
    </row>
    <row r="425" spans="1:4">
      <c r="A425" s="105">
        <v>2530</v>
      </c>
      <c r="B425" s="105">
        <v>68241</v>
      </c>
      <c r="C425" s="106">
        <v>449.2</v>
      </c>
      <c r="D425" s="106">
        <v>855.2</v>
      </c>
    </row>
    <row r="426" spans="1:4">
      <c r="A426" s="105">
        <v>2533</v>
      </c>
      <c r="B426" s="105">
        <v>68241</v>
      </c>
      <c r="C426" s="106">
        <v>449.2</v>
      </c>
      <c r="D426" s="106">
        <v>855.2</v>
      </c>
    </row>
    <row r="427" spans="1:4">
      <c r="A427" s="105">
        <v>2534</v>
      </c>
      <c r="B427" s="105">
        <v>68241</v>
      </c>
      <c r="C427" s="106">
        <v>449.2</v>
      </c>
      <c r="D427" s="106">
        <v>855.2</v>
      </c>
    </row>
    <row r="428" spans="1:4">
      <c r="A428" s="105">
        <v>2535</v>
      </c>
      <c r="B428" s="105">
        <v>68072</v>
      </c>
      <c r="C428" s="106">
        <v>350.9</v>
      </c>
      <c r="D428" s="106">
        <v>918.6</v>
      </c>
    </row>
    <row r="429" spans="1:4">
      <c r="A429" s="105">
        <v>2536</v>
      </c>
      <c r="B429" s="105">
        <v>69148</v>
      </c>
      <c r="C429" s="106">
        <v>323.7</v>
      </c>
      <c r="D429" s="106">
        <v>1177.9000000000001</v>
      </c>
    </row>
    <row r="430" spans="1:4">
      <c r="A430" s="105">
        <v>2537</v>
      </c>
      <c r="B430" s="105">
        <v>69018</v>
      </c>
      <c r="C430" s="106">
        <v>369.7</v>
      </c>
      <c r="D430" s="106">
        <v>938</v>
      </c>
    </row>
    <row r="431" spans="1:4">
      <c r="A431" s="105">
        <v>2538</v>
      </c>
      <c r="B431" s="105">
        <v>69138</v>
      </c>
      <c r="C431" s="106">
        <v>374.1</v>
      </c>
      <c r="D431" s="106">
        <v>792.8</v>
      </c>
    </row>
    <row r="432" spans="1:4">
      <c r="A432" s="105">
        <v>2539</v>
      </c>
      <c r="B432" s="105">
        <v>69138</v>
      </c>
      <c r="C432" s="106">
        <v>374.1</v>
      </c>
      <c r="D432" s="106">
        <v>792.8</v>
      </c>
    </row>
    <row r="433" spans="1:4">
      <c r="A433" s="105">
        <v>2540</v>
      </c>
      <c r="B433" s="105">
        <v>68072</v>
      </c>
      <c r="C433" s="106">
        <v>350.9</v>
      </c>
      <c r="D433" s="106">
        <v>918.6</v>
      </c>
    </row>
    <row r="434" spans="1:4">
      <c r="A434" s="105">
        <v>2541</v>
      </c>
      <c r="B434" s="105">
        <v>68072</v>
      </c>
      <c r="C434" s="106">
        <v>350.9</v>
      </c>
      <c r="D434" s="106">
        <v>918.6</v>
      </c>
    </row>
    <row r="435" spans="1:4">
      <c r="A435" s="105">
        <v>2545</v>
      </c>
      <c r="B435" s="105">
        <v>69148</v>
      </c>
      <c r="C435" s="106">
        <v>323.7</v>
      </c>
      <c r="D435" s="106">
        <v>1177.9000000000001</v>
      </c>
    </row>
    <row r="436" spans="1:4">
      <c r="A436" s="105">
        <v>2546</v>
      </c>
      <c r="B436" s="105">
        <v>69017</v>
      </c>
      <c r="C436" s="106">
        <v>389.1</v>
      </c>
      <c r="D436" s="106">
        <v>755.5</v>
      </c>
    </row>
    <row r="437" spans="1:4">
      <c r="A437" s="105">
        <v>2548</v>
      </c>
      <c r="B437" s="105">
        <v>69147</v>
      </c>
      <c r="C437" s="106">
        <v>245.1</v>
      </c>
      <c r="D437" s="106">
        <v>1249.8</v>
      </c>
    </row>
    <row r="438" spans="1:4">
      <c r="A438" s="105">
        <v>2549</v>
      </c>
      <c r="B438" s="105">
        <v>69147</v>
      </c>
      <c r="C438" s="106">
        <v>245.1</v>
      </c>
      <c r="D438" s="106">
        <v>1249.8</v>
      </c>
    </row>
    <row r="439" spans="1:4">
      <c r="A439" s="105">
        <v>2550</v>
      </c>
      <c r="B439" s="105">
        <v>69147</v>
      </c>
      <c r="C439" s="106">
        <v>245.1</v>
      </c>
      <c r="D439" s="106">
        <v>1249.8</v>
      </c>
    </row>
    <row r="440" spans="1:4">
      <c r="A440" s="105">
        <v>2551</v>
      </c>
      <c r="B440" s="105">
        <v>69147</v>
      </c>
      <c r="C440" s="106">
        <v>245.1</v>
      </c>
      <c r="D440" s="106">
        <v>1249.8</v>
      </c>
    </row>
    <row r="441" spans="1:4">
      <c r="A441" s="105">
        <v>2555</v>
      </c>
      <c r="B441" s="105">
        <v>67108</v>
      </c>
      <c r="C441" s="106">
        <v>453.2</v>
      </c>
      <c r="D441" s="106">
        <v>944.7</v>
      </c>
    </row>
    <row r="442" spans="1:4">
      <c r="A442" s="105">
        <v>2556</v>
      </c>
      <c r="B442" s="105">
        <v>67108</v>
      </c>
      <c r="C442" s="106">
        <v>453.2</v>
      </c>
      <c r="D442" s="106">
        <v>944.7</v>
      </c>
    </row>
    <row r="443" spans="1:4">
      <c r="A443" s="105">
        <v>2557</v>
      </c>
      <c r="B443" s="105">
        <v>68257</v>
      </c>
      <c r="C443" s="106">
        <v>399.4</v>
      </c>
      <c r="D443" s="106">
        <v>960.7</v>
      </c>
    </row>
    <row r="444" spans="1:4">
      <c r="A444" s="105">
        <v>2558</v>
      </c>
      <c r="B444" s="105">
        <v>68257</v>
      </c>
      <c r="C444" s="106">
        <v>399.4</v>
      </c>
      <c r="D444" s="106">
        <v>960.7</v>
      </c>
    </row>
    <row r="445" spans="1:4">
      <c r="A445" s="105">
        <v>2559</v>
      </c>
      <c r="B445" s="105">
        <v>68257</v>
      </c>
      <c r="C445" s="106">
        <v>399.4</v>
      </c>
      <c r="D445" s="106">
        <v>960.7</v>
      </c>
    </row>
    <row r="446" spans="1:4">
      <c r="A446" s="105">
        <v>2560</v>
      </c>
      <c r="B446" s="105">
        <v>68257</v>
      </c>
      <c r="C446" s="106">
        <v>399.4</v>
      </c>
      <c r="D446" s="106">
        <v>960.7</v>
      </c>
    </row>
    <row r="447" spans="1:4">
      <c r="A447" s="105">
        <v>2563</v>
      </c>
      <c r="B447" s="105">
        <v>68257</v>
      </c>
      <c r="C447" s="106">
        <v>399.4</v>
      </c>
      <c r="D447" s="106">
        <v>960.7</v>
      </c>
    </row>
    <row r="448" spans="1:4">
      <c r="A448" s="105">
        <v>2564</v>
      </c>
      <c r="B448" s="105">
        <v>67117</v>
      </c>
      <c r="C448" s="106">
        <v>476.6</v>
      </c>
      <c r="D448" s="106">
        <v>880</v>
      </c>
    </row>
    <row r="449" spans="1:4">
      <c r="A449" s="105">
        <v>2565</v>
      </c>
      <c r="B449" s="105">
        <v>67117</v>
      </c>
      <c r="C449" s="106">
        <v>476.6</v>
      </c>
      <c r="D449" s="106">
        <v>880</v>
      </c>
    </row>
    <row r="450" spans="1:4">
      <c r="A450" s="105">
        <v>2566</v>
      </c>
      <c r="B450" s="105">
        <v>68257</v>
      </c>
      <c r="C450" s="106">
        <v>399.4</v>
      </c>
      <c r="D450" s="106">
        <v>960.7</v>
      </c>
    </row>
    <row r="451" spans="1:4">
      <c r="A451" s="105">
        <v>2567</v>
      </c>
      <c r="B451" s="105">
        <v>68257</v>
      </c>
      <c r="C451" s="106">
        <v>399.4</v>
      </c>
      <c r="D451" s="106">
        <v>960.7</v>
      </c>
    </row>
    <row r="452" spans="1:4">
      <c r="A452" s="105">
        <v>2568</v>
      </c>
      <c r="B452" s="105">
        <v>68257</v>
      </c>
      <c r="C452" s="106">
        <v>399.4</v>
      </c>
      <c r="D452" s="106">
        <v>960.7</v>
      </c>
    </row>
    <row r="453" spans="1:4">
      <c r="A453" s="105">
        <v>2569</v>
      </c>
      <c r="B453" s="105">
        <v>68257</v>
      </c>
      <c r="C453" s="106">
        <v>399.4</v>
      </c>
      <c r="D453" s="106">
        <v>960.7</v>
      </c>
    </row>
    <row r="454" spans="1:4">
      <c r="A454" s="105">
        <v>2570</v>
      </c>
      <c r="B454" s="105">
        <v>68257</v>
      </c>
      <c r="C454" s="106">
        <v>399.4</v>
      </c>
      <c r="D454" s="106">
        <v>960.7</v>
      </c>
    </row>
    <row r="455" spans="1:4">
      <c r="A455" s="105">
        <v>2571</v>
      </c>
      <c r="B455" s="105">
        <v>68257</v>
      </c>
      <c r="C455" s="106">
        <v>399.4</v>
      </c>
      <c r="D455" s="106">
        <v>960.7</v>
      </c>
    </row>
    <row r="456" spans="1:4">
      <c r="A456" s="105">
        <v>2572</v>
      </c>
      <c r="B456" s="105">
        <v>68257</v>
      </c>
      <c r="C456" s="106">
        <v>399.4</v>
      </c>
      <c r="D456" s="106">
        <v>960.7</v>
      </c>
    </row>
    <row r="457" spans="1:4">
      <c r="A457" s="105">
        <v>2573</v>
      </c>
      <c r="B457" s="105">
        <v>68257</v>
      </c>
      <c r="C457" s="106">
        <v>399.4</v>
      </c>
      <c r="D457" s="106">
        <v>960.7</v>
      </c>
    </row>
    <row r="458" spans="1:4">
      <c r="A458" s="105">
        <v>2574</v>
      </c>
      <c r="B458" s="105">
        <v>68241</v>
      </c>
      <c r="C458" s="106">
        <v>449.2</v>
      </c>
      <c r="D458" s="106">
        <v>855.2</v>
      </c>
    </row>
    <row r="459" spans="1:4">
      <c r="A459" s="105">
        <v>2575</v>
      </c>
      <c r="B459" s="105">
        <v>68241</v>
      </c>
      <c r="C459" s="106">
        <v>449.2</v>
      </c>
      <c r="D459" s="106">
        <v>855.2</v>
      </c>
    </row>
    <row r="460" spans="1:4">
      <c r="A460" s="105">
        <v>2576</v>
      </c>
      <c r="B460" s="105">
        <v>68241</v>
      </c>
      <c r="C460" s="106">
        <v>449.2</v>
      </c>
      <c r="D460" s="106">
        <v>855.2</v>
      </c>
    </row>
    <row r="461" spans="1:4">
      <c r="A461" s="105">
        <v>2577</v>
      </c>
      <c r="B461" s="105">
        <v>68241</v>
      </c>
      <c r="C461" s="106">
        <v>449.2</v>
      </c>
      <c r="D461" s="106">
        <v>855.2</v>
      </c>
    </row>
    <row r="462" spans="1:4">
      <c r="A462" s="105">
        <v>2578</v>
      </c>
      <c r="B462" s="105">
        <v>68072</v>
      </c>
      <c r="C462" s="106">
        <v>350.9</v>
      </c>
      <c r="D462" s="106">
        <v>918.6</v>
      </c>
    </row>
    <row r="463" spans="1:4">
      <c r="A463" s="105">
        <v>2579</v>
      </c>
      <c r="B463" s="105">
        <v>70330</v>
      </c>
      <c r="C463" s="106">
        <v>103.4</v>
      </c>
      <c r="D463" s="106">
        <v>2067.6</v>
      </c>
    </row>
    <row r="464" spans="1:4">
      <c r="A464" s="105">
        <v>2580</v>
      </c>
      <c r="B464" s="105">
        <v>70330</v>
      </c>
      <c r="C464" s="106">
        <v>103.4</v>
      </c>
      <c r="D464" s="106">
        <v>2067.6</v>
      </c>
    </row>
    <row r="465" spans="1:4">
      <c r="A465" s="105">
        <v>2581</v>
      </c>
      <c r="B465" s="105">
        <v>70330</v>
      </c>
      <c r="C465" s="106">
        <v>103.4</v>
      </c>
      <c r="D465" s="106">
        <v>2067.6</v>
      </c>
    </row>
    <row r="466" spans="1:4">
      <c r="A466" s="105">
        <v>2582</v>
      </c>
      <c r="B466" s="105">
        <v>70330</v>
      </c>
      <c r="C466" s="106">
        <v>103.4</v>
      </c>
      <c r="D466" s="106">
        <v>2067.6</v>
      </c>
    </row>
    <row r="467" spans="1:4">
      <c r="A467" s="105">
        <v>2583</v>
      </c>
      <c r="B467" s="105">
        <v>63303</v>
      </c>
      <c r="C467" s="106">
        <v>69.2</v>
      </c>
      <c r="D467" s="106">
        <v>2334.5</v>
      </c>
    </row>
    <row r="468" spans="1:4">
      <c r="A468" s="105">
        <v>2584</v>
      </c>
      <c r="B468" s="105">
        <v>73138</v>
      </c>
      <c r="C468" s="106">
        <v>177.9</v>
      </c>
      <c r="D468" s="106">
        <v>1757.6</v>
      </c>
    </row>
    <row r="469" spans="1:4">
      <c r="A469" s="105">
        <v>2585</v>
      </c>
      <c r="B469" s="105">
        <v>73138</v>
      </c>
      <c r="C469" s="106">
        <v>177.9</v>
      </c>
      <c r="D469" s="106">
        <v>1757.6</v>
      </c>
    </row>
    <row r="470" spans="1:4">
      <c r="A470" s="105">
        <v>2586</v>
      </c>
      <c r="B470" s="105">
        <v>73138</v>
      </c>
      <c r="C470" s="106">
        <v>177.9</v>
      </c>
      <c r="D470" s="106">
        <v>1757.6</v>
      </c>
    </row>
    <row r="471" spans="1:4">
      <c r="A471" s="105">
        <v>2587</v>
      </c>
      <c r="B471" s="105">
        <v>73138</v>
      </c>
      <c r="C471" s="106">
        <v>177.9</v>
      </c>
      <c r="D471" s="106">
        <v>1757.6</v>
      </c>
    </row>
    <row r="472" spans="1:4">
      <c r="A472" s="105">
        <v>2588</v>
      </c>
      <c r="B472" s="105">
        <v>73138</v>
      </c>
      <c r="C472" s="106">
        <v>177.9</v>
      </c>
      <c r="D472" s="106">
        <v>1757.6</v>
      </c>
    </row>
    <row r="473" spans="1:4">
      <c r="A473" s="105">
        <v>2590</v>
      </c>
      <c r="B473" s="105">
        <v>72150</v>
      </c>
      <c r="C473" s="106">
        <v>206.4</v>
      </c>
      <c r="D473" s="106">
        <v>1447.7</v>
      </c>
    </row>
    <row r="474" spans="1:4">
      <c r="A474" s="105">
        <v>2594</v>
      </c>
      <c r="B474" s="105">
        <v>73138</v>
      </c>
      <c r="C474" s="106">
        <v>177.9</v>
      </c>
      <c r="D474" s="106">
        <v>1757.6</v>
      </c>
    </row>
    <row r="475" spans="1:4">
      <c r="A475" s="105">
        <v>2600</v>
      </c>
      <c r="B475" s="105">
        <v>70339</v>
      </c>
      <c r="C475" s="106">
        <v>111.9</v>
      </c>
      <c r="D475" s="106">
        <v>1878.7</v>
      </c>
    </row>
    <row r="476" spans="1:4">
      <c r="A476" s="105">
        <v>2601</v>
      </c>
      <c r="B476" s="105">
        <v>70339</v>
      </c>
      <c r="C476" s="106">
        <v>111.9</v>
      </c>
      <c r="D476" s="106">
        <v>1878.7</v>
      </c>
    </row>
    <row r="477" spans="1:4">
      <c r="A477" s="105">
        <v>2602</v>
      </c>
      <c r="B477" s="105">
        <v>70339</v>
      </c>
      <c r="C477" s="106">
        <v>111.9</v>
      </c>
      <c r="D477" s="106">
        <v>1878.7</v>
      </c>
    </row>
    <row r="478" spans="1:4">
      <c r="A478" s="105">
        <v>2603</v>
      </c>
      <c r="B478" s="105">
        <v>70339</v>
      </c>
      <c r="C478" s="106">
        <v>111.9</v>
      </c>
      <c r="D478" s="106">
        <v>1878.7</v>
      </c>
    </row>
    <row r="479" spans="1:4">
      <c r="A479" s="105">
        <v>2604</v>
      </c>
      <c r="B479" s="105">
        <v>70339</v>
      </c>
      <c r="C479" s="106">
        <v>111.9</v>
      </c>
      <c r="D479" s="106">
        <v>1878.7</v>
      </c>
    </row>
    <row r="480" spans="1:4">
      <c r="A480" s="105">
        <v>2605</v>
      </c>
      <c r="B480" s="105">
        <v>70339</v>
      </c>
      <c r="C480" s="106">
        <v>111.9</v>
      </c>
      <c r="D480" s="106">
        <v>1878.7</v>
      </c>
    </row>
    <row r="481" spans="1:4">
      <c r="A481" s="105">
        <v>2606</v>
      </c>
      <c r="B481" s="105">
        <v>70339</v>
      </c>
      <c r="C481" s="106">
        <v>111.9</v>
      </c>
      <c r="D481" s="106">
        <v>1878.7</v>
      </c>
    </row>
    <row r="482" spans="1:4">
      <c r="A482" s="105">
        <v>2607</v>
      </c>
      <c r="B482" s="105">
        <v>70339</v>
      </c>
      <c r="C482" s="106">
        <v>111.9</v>
      </c>
      <c r="D482" s="106">
        <v>1878.7</v>
      </c>
    </row>
    <row r="483" spans="1:4">
      <c r="A483" s="105">
        <v>2609</v>
      </c>
      <c r="B483" s="105">
        <v>70339</v>
      </c>
      <c r="C483" s="106">
        <v>111.9</v>
      </c>
      <c r="D483" s="106">
        <v>1878.7</v>
      </c>
    </row>
    <row r="484" spans="1:4">
      <c r="A484" s="105">
        <v>2611</v>
      </c>
      <c r="B484" s="105">
        <v>70339</v>
      </c>
      <c r="C484" s="106">
        <v>111.9</v>
      </c>
      <c r="D484" s="106">
        <v>1878.7</v>
      </c>
    </row>
    <row r="485" spans="1:4">
      <c r="A485" s="105">
        <v>2612</v>
      </c>
      <c r="B485" s="105">
        <v>70339</v>
      </c>
      <c r="C485" s="106">
        <v>111.9</v>
      </c>
      <c r="D485" s="106">
        <v>1878.7</v>
      </c>
    </row>
    <row r="486" spans="1:4">
      <c r="A486" s="105">
        <v>2614</v>
      </c>
      <c r="B486" s="105">
        <v>70339</v>
      </c>
      <c r="C486" s="106">
        <v>111.9</v>
      </c>
      <c r="D486" s="106">
        <v>1878.7</v>
      </c>
    </row>
    <row r="487" spans="1:4">
      <c r="A487" s="105">
        <v>2615</v>
      </c>
      <c r="B487" s="105">
        <v>70339</v>
      </c>
      <c r="C487" s="106">
        <v>111.9</v>
      </c>
      <c r="D487" s="106">
        <v>1878.7</v>
      </c>
    </row>
    <row r="488" spans="1:4">
      <c r="A488" s="105">
        <v>2617</v>
      </c>
      <c r="B488" s="105">
        <v>70339</v>
      </c>
      <c r="C488" s="106">
        <v>111.9</v>
      </c>
      <c r="D488" s="106">
        <v>1878.7</v>
      </c>
    </row>
    <row r="489" spans="1:4">
      <c r="A489" s="105">
        <v>2618</v>
      </c>
      <c r="B489" s="105">
        <v>70339</v>
      </c>
      <c r="C489" s="106">
        <v>111.9</v>
      </c>
      <c r="D489" s="106">
        <v>1878.7</v>
      </c>
    </row>
    <row r="490" spans="1:4">
      <c r="A490" s="105">
        <v>2619</v>
      </c>
      <c r="B490" s="105">
        <v>70339</v>
      </c>
      <c r="C490" s="106">
        <v>111.9</v>
      </c>
      <c r="D490" s="106">
        <v>1878.7</v>
      </c>
    </row>
    <row r="491" spans="1:4">
      <c r="A491" s="105">
        <v>2620</v>
      </c>
      <c r="B491" s="105">
        <v>70339</v>
      </c>
      <c r="C491" s="106">
        <v>111.9</v>
      </c>
      <c r="D491" s="106">
        <v>1878.7</v>
      </c>
    </row>
    <row r="492" spans="1:4">
      <c r="A492" s="105">
        <v>2621</v>
      </c>
      <c r="B492" s="105">
        <v>70339</v>
      </c>
      <c r="C492" s="106">
        <v>111.9</v>
      </c>
      <c r="D492" s="106">
        <v>1878.7</v>
      </c>
    </row>
    <row r="493" spans="1:4">
      <c r="A493" s="105">
        <v>2622</v>
      </c>
      <c r="B493" s="105">
        <v>69132</v>
      </c>
      <c r="C493" s="106">
        <v>69.599999999999994</v>
      </c>
      <c r="D493" s="106">
        <v>2153.4</v>
      </c>
    </row>
    <row r="494" spans="1:4">
      <c r="A494" s="105">
        <v>2623</v>
      </c>
      <c r="B494" s="105">
        <v>69132</v>
      </c>
      <c r="C494" s="106">
        <v>69.599999999999994</v>
      </c>
      <c r="D494" s="106">
        <v>2153.4</v>
      </c>
    </row>
    <row r="495" spans="1:4">
      <c r="A495" s="105">
        <v>2624</v>
      </c>
      <c r="B495" s="105">
        <v>71032</v>
      </c>
      <c r="C495" s="106">
        <v>0</v>
      </c>
      <c r="D495" s="106">
        <v>4855.7</v>
      </c>
    </row>
    <row r="496" spans="1:4">
      <c r="A496" s="105">
        <v>2625</v>
      </c>
      <c r="B496" s="105">
        <v>71032</v>
      </c>
      <c r="C496" s="106">
        <v>0</v>
      </c>
      <c r="D496" s="106">
        <v>4855.7</v>
      </c>
    </row>
    <row r="497" spans="1:4">
      <c r="A497" s="105">
        <v>2626</v>
      </c>
      <c r="B497" s="105">
        <v>70217</v>
      </c>
      <c r="C497" s="106">
        <v>32.200000000000003</v>
      </c>
      <c r="D497" s="106">
        <v>2660.9</v>
      </c>
    </row>
    <row r="498" spans="1:4">
      <c r="A498" s="105">
        <v>2627</v>
      </c>
      <c r="B498" s="105">
        <v>71032</v>
      </c>
      <c r="C498" s="106">
        <v>0</v>
      </c>
      <c r="D498" s="106">
        <v>4855.7</v>
      </c>
    </row>
    <row r="499" spans="1:4">
      <c r="A499" s="105">
        <v>2628</v>
      </c>
      <c r="B499" s="105">
        <v>70217</v>
      </c>
      <c r="C499" s="106">
        <v>32.200000000000003</v>
      </c>
      <c r="D499" s="106">
        <v>2660.9</v>
      </c>
    </row>
    <row r="500" spans="1:4">
      <c r="A500" s="105">
        <v>2629</v>
      </c>
      <c r="B500" s="105">
        <v>72161</v>
      </c>
      <c r="C500" s="106">
        <v>7.2</v>
      </c>
      <c r="D500" s="106">
        <v>3444.3</v>
      </c>
    </row>
    <row r="501" spans="1:4">
      <c r="A501" s="105">
        <v>2630</v>
      </c>
      <c r="B501" s="105">
        <v>70217</v>
      </c>
      <c r="C501" s="106">
        <v>32.200000000000003</v>
      </c>
      <c r="D501" s="106">
        <v>2660.9</v>
      </c>
    </row>
    <row r="502" spans="1:4">
      <c r="A502" s="105">
        <v>2631</v>
      </c>
      <c r="B502" s="105">
        <v>70328</v>
      </c>
      <c r="C502" s="106">
        <v>48.3</v>
      </c>
      <c r="D502" s="106">
        <v>2513.6999999999998</v>
      </c>
    </row>
    <row r="503" spans="1:4">
      <c r="A503" s="105">
        <v>2632</v>
      </c>
      <c r="B503" s="105">
        <v>70328</v>
      </c>
      <c r="C503" s="106">
        <v>48.3</v>
      </c>
      <c r="D503" s="106">
        <v>2513.6999999999998</v>
      </c>
    </row>
    <row r="504" spans="1:4">
      <c r="A504" s="105">
        <v>2633</v>
      </c>
      <c r="B504" s="105">
        <v>70328</v>
      </c>
      <c r="C504" s="106">
        <v>48.3</v>
      </c>
      <c r="D504" s="106">
        <v>2513.6999999999998</v>
      </c>
    </row>
    <row r="505" spans="1:4">
      <c r="A505" s="105">
        <v>2640</v>
      </c>
      <c r="B505" s="105">
        <v>72160</v>
      </c>
      <c r="C505" s="106">
        <v>206</v>
      </c>
      <c r="D505" s="106">
        <v>1484.8</v>
      </c>
    </row>
    <row r="506" spans="1:4">
      <c r="A506" s="105">
        <v>2641</v>
      </c>
      <c r="B506" s="105">
        <v>72160</v>
      </c>
      <c r="C506" s="106">
        <v>206</v>
      </c>
      <c r="D506" s="106">
        <v>1484.8</v>
      </c>
    </row>
    <row r="507" spans="1:4">
      <c r="A507" s="105">
        <v>2642</v>
      </c>
      <c r="B507" s="105">
        <v>82039</v>
      </c>
      <c r="C507" s="106">
        <v>188.6</v>
      </c>
      <c r="D507" s="106">
        <v>1712</v>
      </c>
    </row>
    <row r="508" spans="1:4">
      <c r="A508" s="105">
        <v>2643</v>
      </c>
      <c r="B508" s="105">
        <v>82039</v>
      </c>
      <c r="C508" s="106">
        <v>188.6</v>
      </c>
      <c r="D508" s="106">
        <v>1712</v>
      </c>
    </row>
    <row r="509" spans="1:4">
      <c r="A509" s="105">
        <v>2644</v>
      </c>
      <c r="B509" s="105">
        <v>72160</v>
      </c>
      <c r="C509" s="106">
        <v>206</v>
      </c>
      <c r="D509" s="106">
        <v>1484.8</v>
      </c>
    </row>
    <row r="510" spans="1:4">
      <c r="A510" s="105">
        <v>2645</v>
      </c>
      <c r="B510" s="105">
        <v>74148</v>
      </c>
      <c r="C510" s="106">
        <v>287.60000000000002</v>
      </c>
      <c r="D510" s="106">
        <v>1285.8</v>
      </c>
    </row>
    <row r="511" spans="1:4">
      <c r="A511" s="105">
        <v>2646</v>
      </c>
      <c r="B511" s="105">
        <v>82039</v>
      </c>
      <c r="C511" s="106">
        <v>188.6</v>
      </c>
      <c r="D511" s="106">
        <v>1712</v>
      </c>
    </row>
    <row r="512" spans="1:4">
      <c r="A512" s="105">
        <v>2647</v>
      </c>
      <c r="B512" s="105">
        <v>81124</v>
      </c>
      <c r="C512" s="106">
        <v>204</v>
      </c>
      <c r="D512" s="106">
        <v>1417.6</v>
      </c>
    </row>
    <row r="513" spans="1:4">
      <c r="A513" s="105">
        <v>2648</v>
      </c>
      <c r="B513" s="105">
        <v>76031</v>
      </c>
      <c r="C513" s="106">
        <v>195.9</v>
      </c>
      <c r="D513" s="106">
        <v>1083.7</v>
      </c>
    </row>
    <row r="514" spans="1:4">
      <c r="A514" s="105">
        <v>2649</v>
      </c>
      <c r="B514" s="105">
        <v>72161</v>
      </c>
      <c r="C514" s="106">
        <v>7.2</v>
      </c>
      <c r="D514" s="106">
        <v>3444.3</v>
      </c>
    </row>
    <row r="515" spans="1:4">
      <c r="A515" s="105">
        <v>2650</v>
      </c>
      <c r="B515" s="105">
        <v>72150</v>
      </c>
      <c r="C515" s="106">
        <v>206.4</v>
      </c>
      <c r="D515" s="106">
        <v>1447.7</v>
      </c>
    </row>
    <row r="516" spans="1:4">
      <c r="A516" s="105">
        <v>2651</v>
      </c>
      <c r="B516" s="105">
        <v>72150</v>
      </c>
      <c r="C516" s="106">
        <v>206.4</v>
      </c>
      <c r="D516" s="106">
        <v>1447.7</v>
      </c>
    </row>
    <row r="517" spans="1:4">
      <c r="A517" s="105">
        <v>2652</v>
      </c>
      <c r="B517" s="105">
        <v>75041</v>
      </c>
      <c r="C517" s="106">
        <v>257.7</v>
      </c>
      <c r="D517" s="106">
        <v>1180.2</v>
      </c>
    </row>
    <row r="518" spans="1:4">
      <c r="A518" s="105">
        <v>2653</v>
      </c>
      <c r="B518" s="105">
        <v>72161</v>
      </c>
      <c r="C518" s="106">
        <v>7.2</v>
      </c>
      <c r="D518" s="106">
        <v>3444.3</v>
      </c>
    </row>
    <row r="519" spans="1:4">
      <c r="A519" s="105">
        <v>2655</v>
      </c>
      <c r="B519" s="105">
        <v>72150</v>
      </c>
      <c r="C519" s="106">
        <v>206.4</v>
      </c>
      <c r="D519" s="106">
        <v>1447.7</v>
      </c>
    </row>
    <row r="520" spans="1:4">
      <c r="A520" s="105">
        <v>2656</v>
      </c>
      <c r="B520" s="105">
        <v>72150</v>
      </c>
      <c r="C520" s="106">
        <v>206.4</v>
      </c>
      <c r="D520" s="106">
        <v>1447.7</v>
      </c>
    </row>
    <row r="521" spans="1:4">
      <c r="A521" s="105">
        <v>2658</v>
      </c>
      <c r="B521" s="105">
        <v>72150</v>
      </c>
      <c r="C521" s="106">
        <v>206.4</v>
      </c>
      <c r="D521" s="106">
        <v>1447.7</v>
      </c>
    </row>
    <row r="522" spans="1:4">
      <c r="A522" s="105">
        <v>2659</v>
      </c>
      <c r="B522" s="105">
        <v>72160</v>
      </c>
      <c r="C522" s="106">
        <v>206</v>
      </c>
      <c r="D522" s="106">
        <v>1484.8</v>
      </c>
    </row>
    <row r="523" spans="1:4">
      <c r="A523" s="105">
        <v>2660</v>
      </c>
      <c r="B523" s="105">
        <v>72160</v>
      </c>
      <c r="C523" s="106">
        <v>206</v>
      </c>
      <c r="D523" s="106">
        <v>1484.8</v>
      </c>
    </row>
    <row r="524" spans="1:4">
      <c r="A524" s="105">
        <v>2661</v>
      </c>
      <c r="B524" s="105">
        <v>72150</v>
      </c>
      <c r="C524" s="106">
        <v>206.4</v>
      </c>
      <c r="D524" s="106">
        <v>1447.7</v>
      </c>
    </row>
    <row r="525" spans="1:4">
      <c r="A525" s="105">
        <v>2663</v>
      </c>
      <c r="B525" s="105">
        <v>72150</v>
      </c>
      <c r="C525" s="106">
        <v>206.4</v>
      </c>
      <c r="D525" s="106">
        <v>1447.7</v>
      </c>
    </row>
    <row r="526" spans="1:4">
      <c r="A526" s="105">
        <v>2665</v>
      </c>
      <c r="B526" s="105">
        <v>74037</v>
      </c>
      <c r="C526" s="106">
        <v>260.3</v>
      </c>
      <c r="D526" s="106">
        <v>1123.9000000000001</v>
      </c>
    </row>
    <row r="527" spans="1:4">
      <c r="A527" s="105">
        <v>2666</v>
      </c>
      <c r="B527" s="105">
        <v>73138</v>
      </c>
      <c r="C527" s="106">
        <v>177.9</v>
      </c>
      <c r="D527" s="106">
        <v>1757.6</v>
      </c>
    </row>
    <row r="528" spans="1:4">
      <c r="A528" s="105">
        <v>2668</v>
      </c>
      <c r="B528" s="105">
        <v>50017</v>
      </c>
      <c r="C528" s="106">
        <v>318.60000000000002</v>
      </c>
      <c r="D528" s="106">
        <v>1299.9000000000001</v>
      </c>
    </row>
    <row r="529" spans="1:4">
      <c r="A529" s="105">
        <v>2669</v>
      </c>
      <c r="B529" s="105">
        <v>75041</v>
      </c>
      <c r="C529" s="106">
        <v>257.7</v>
      </c>
      <c r="D529" s="106">
        <v>1180.2</v>
      </c>
    </row>
    <row r="530" spans="1:4">
      <c r="A530" s="105">
        <v>2671</v>
      </c>
      <c r="B530" s="105">
        <v>50017</v>
      </c>
      <c r="C530" s="106">
        <v>318.60000000000002</v>
      </c>
      <c r="D530" s="106">
        <v>1299.9000000000001</v>
      </c>
    </row>
    <row r="531" spans="1:4">
      <c r="A531" s="105">
        <v>2672</v>
      </c>
      <c r="B531" s="105">
        <v>50137</v>
      </c>
      <c r="C531" s="106">
        <v>338.1</v>
      </c>
      <c r="D531" s="106">
        <v>1198.8</v>
      </c>
    </row>
    <row r="532" spans="1:4">
      <c r="A532" s="105">
        <v>2675</v>
      </c>
      <c r="B532" s="105">
        <v>75041</v>
      </c>
      <c r="C532" s="106">
        <v>257.7</v>
      </c>
      <c r="D532" s="106">
        <v>1180.2</v>
      </c>
    </row>
    <row r="533" spans="1:4">
      <c r="A533" s="105">
        <v>2678</v>
      </c>
      <c r="B533" s="105">
        <v>63291</v>
      </c>
      <c r="C533" s="106">
        <v>121.4</v>
      </c>
      <c r="D533" s="106">
        <v>1911</v>
      </c>
    </row>
    <row r="534" spans="1:4">
      <c r="A534" s="105">
        <v>2680</v>
      </c>
      <c r="B534" s="105">
        <v>75041</v>
      </c>
      <c r="C534" s="106">
        <v>257.7</v>
      </c>
      <c r="D534" s="106">
        <v>1180.2</v>
      </c>
    </row>
    <row r="535" spans="1:4">
      <c r="A535" s="105">
        <v>2681</v>
      </c>
      <c r="B535" s="105">
        <v>75041</v>
      </c>
      <c r="C535" s="106">
        <v>257.7</v>
      </c>
      <c r="D535" s="106">
        <v>1180.2</v>
      </c>
    </row>
    <row r="536" spans="1:4">
      <c r="A536" s="105">
        <v>2700</v>
      </c>
      <c r="B536" s="105">
        <v>74037</v>
      </c>
      <c r="C536" s="106">
        <v>260.3</v>
      </c>
      <c r="D536" s="106">
        <v>1123.9000000000001</v>
      </c>
    </row>
    <row r="537" spans="1:4">
      <c r="A537" s="105">
        <v>2701</v>
      </c>
      <c r="B537" s="105">
        <v>72150</v>
      </c>
      <c r="C537" s="106">
        <v>206.4</v>
      </c>
      <c r="D537" s="106">
        <v>1447.7</v>
      </c>
    </row>
    <row r="538" spans="1:4">
      <c r="A538" s="105">
        <v>2702</v>
      </c>
      <c r="B538" s="105">
        <v>74148</v>
      </c>
      <c r="C538" s="106">
        <v>287.60000000000002</v>
      </c>
      <c r="D538" s="106">
        <v>1285.8</v>
      </c>
    </row>
    <row r="539" spans="1:4">
      <c r="A539" s="105">
        <v>2703</v>
      </c>
      <c r="B539" s="105">
        <v>74037</v>
      </c>
      <c r="C539" s="106">
        <v>260.3</v>
      </c>
      <c r="D539" s="106">
        <v>1123.9000000000001</v>
      </c>
    </row>
    <row r="540" spans="1:4">
      <c r="A540" s="105">
        <v>2705</v>
      </c>
      <c r="B540" s="105">
        <v>74037</v>
      </c>
      <c r="C540" s="106">
        <v>260.3</v>
      </c>
      <c r="D540" s="106">
        <v>1123.9000000000001</v>
      </c>
    </row>
    <row r="541" spans="1:4">
      <c r="A541" s="105">
        <v>2706</v>
      </c>
      <c r="B541" s="105">
        <v>75041</v>
      </c>
      <c r="C541" s="106">
        <v>257.7</v>
      </c>
      <c r="D541" s="106">
        <v>1180.2</v>
      </c>
    </row>
    <row r="542" spans="1:4">
      <c r="A542" s="105">
        <v>2707</v>
      </c>
      <c r="B542" s="105">
        <v>74037</v>
      </c>
      <c r="C542" s="106">
        <v>260.3</v>
      </c>
      <c r="D542" s="106">
        <v>1123.9000000000001</v>
      </c>
    </row>
    <row r="543" spans="1:4">
      <c r="A543" s="105">
        <v>2710</v>
      </c>
      <c r="B543" s="105">
        <v>74258</v>
      </c>
      <c r="C543" s="106">
        <v>219.8</v>
      </c>
      <c r="D543" s="106">
        <v>1322</v>
      </c>
    </row>
    <row r="544" spans="1:4">
      <c r="A544" s="105">
        <v>2711</v>
      </c>
      <c r="B544" s="105">
        <v>75019</v>
      </c>
      <c r="C544" s="106">
        <v>282.2</v>
      </c>
      <c r="D544" s="106">
        <v>1179.9000000000001</v>
      </c>
    </row>
    <row r="545" spans="1:4">
      <c r="A545" s="105">
        <v>2712</v>
      </c>
      <c r="B545" s="105">
        <v>81124</v>
      </c>
      <c r="C545" s="106">
        <v>204</v>
      </c>
      <c r="D545" s="106">
        <v>1417.6</v>
      </c>
    </row>
    <row r="546" spans="1:4">
      <c r="A546" s="105">
        <v>2713</v>
      </c>
      <c r="B546" s="105">
        <v>74258</v>
      </c>
      <c r="C546" s="106">
        <v>219.8</v>
      </c>
      <c r="D546" s="106">
        <v>1322</v>
      </c>
    </row>
    <row r="547" spans="1:4">
      <c r="A547" s="105">
        <v>2714</v>
      </c>
      <c r="B547" s="105">
        <v>74258</v>
      </c>
      <c r="C547" s="106">
        <v>219.8</v>
      </c>
      <c r="D547" s="106">
        <v>1322</v>
      </c>
    </row>
    <row r="548" spans="1:4">
      <c r="A548" s="105">
        <v>2715</v>
      </c>
      <c r="B548" s="105">
        <v>76031</v>
      </c>
      <c r="C548" s="106">
        <v>195.9</v>
      </c>
      <c r="D548" s="106">
        <v>1083.7</v>
      </c>
    </row>
    <row r="549" spans="1:4">
      <c r="A549" s="105">
        <v>2716</v>
      </c>
      <c r="B549" s="105">
        <v>75019</v>
      </c>
      <c r="C549" s="106">
        <v>282.2</v>
      </c>
      <c r="D549" s="106">
        <v>1179.9000000000001</v>
      </c>
    </row>
    <row r="550" spans="1:4">
      <c r="A550" s="105">
        <v>2717</v>
      </c>
      <c r="B550" s="105">
        <v>76031</v>
      </c>
      <c r="C550" s="106">
        <v>195.9</v>
      </c>
      <c r="D550" s="106">
        <v>1083.7</v>
      </c>
    </row>
    <row r="551" spans="1:4">
      <c r="A551" s="105">
        <v>2720</v>
      </c>
      <c r="B551" s="105">
        <v>70339</v>
      </c>
      <c r="C551" s="106">
        <v>111.9</v>
      </c>
      <c r="D551" s="106">
        <v>1878.7</v>
      </c>
    </row>
    <row r="552" spans="1:4">
      <c r="A552" s="105">
        <v>2721</v>
      </c>
      <c r="B552" s="105">
        <v>50017</v>
      </c>
      <c r="C552" s="106">
        <v>318.60000000000002</v>
      </c>
      <c r="D552" s="106">
        <v>1299.9000000000001</v>
      </c>
    </row>
    <row r="553" spans="1:4">
      <c r="A553" s="105">
        <v>2722</v>
      </c>
      <c r="B553" s="105">
        <v>72150</v>
      </c>
      <c r="C553" s="106">
        <v>206.4</v>
      </c>
      <c r="D553" s="106">
        <v>1447.7</v>
      </c>
    </row>
    <row r="554" spans="1:4">
      <c r="A554" s="105">
        <v>2725</v>
      </c>
      <c r="B554" s="105">
        <v>73138</v>
      </c>
      <c r="C554" s="106">
        <v>177.9</v>
      </c>
      <c r="D554" s="106">
        <v>1757.6</v>
      </c>
    </row>
    <row r="555" spans="1:4">
      <c r="A555" s="105">
        <v>2726</v>
      </c>
      <c r="B555" s="105">
        <v>73138</v>
      </c>
      <c r="C555" s="106">
        <v>177.9</v>
      </c>
      <c r="D555" s="106">
        <v>1757.6</v>
      </c>
    </row>
    <row r="556" spans="1:4">
      <c r="A556" s="105">
        <v>2727</v>
      </c>
      <c r="B556" s="105">
        <v>70339</v>
      </c>
      <c r="C556" s="106">
        <v>111.9</v>
      </c>
      <c r="D556" s="106">
        <v>1878.7</v>
      </c>
    </row>
    <row r="557" spans="1:4">
      <c r="A557" s="105">
        <v>2729</v>
      </c>
      <c r="B557" s="105">
        <v>72150</v>
      </c>
      <c r="C557" s="106">
        <v>206.4</v>
      </c>
      <c r="D557" s="106">
        <v>1447.7</v>
      </c>
    </row>
    <row r="558" spans="1:4">
      <c r="A558" s="105">
        <v>2730</v>
      </c>
      <c r="B558" s="105">
        <v>72161</v>
      </c>
      <c r="C558" s="106">
        <v>7.2</v>
      </c>
      <c r="D558" s="106">
        <v>3444.3</v>
      </c>
    </row>
    <row r="559" spans="1:4">
      <c r="A559" s="105">
        <v>2731</v>
      </c>
      <c r="B559" s="105">
        <v>74258</v>
      </c>
      <c r="C559" s="106">
        <v>219.8</v>
      </c>
      <c r="D559" s="106">
        <v>1322</v>
      </c>
    </row>
    <row r="560" spans="1:4">
      <c r="A560" s="105">
        <v>2732</v>
      </c>
      <c r="B560" s="105">
        <v>77094</v>
      </c>
      <c r="C560" s="106">
        <v>151.4</v>
      </c>
      <c r="D560" s="106">
        <v>1292.2</v>
      </c>
    </row>
    <row r="561" spans="1:4">
      <c r="A561" s="105">
        <v>2733</v>
      </c>
      <c r="B561" s="105">
        <v>77094</v>
      </c>
      <c r="C561" s="106">
        <v>151.4</v>
      </c>
      <c r="D561" s="106">
        <v>1292.2</v>
      </c>
    </row>
    <row r="562" spans="1:4">
      <c r="A562" s="105">
        <v>2734</v>
      </c>
      <c r="B562" s="105">
        <v>77094</v>
      </c>
      <c r="C562" s="106">
        <v>151.4</v>
      </c>
      <c r="D562" s="106">
        <v>1292.2</v>
      </c>
    </row>
    <row r="563" spans="1:4">
      <c r="A563" s="105">
        <v>2735</v>
      </c>
      <c r="B563" s="105">
        <v>77094</v>
      </c>
      <c r="C563" s="106">
        <v>151.4</v>
      </c>
      <c r="D563" s="106">
        <v>1292.2</v>
      </c>
    </row>
    <row r="564" spans="1:4">
      <c r="A564" s="105">
        <v>2736</v>
      </c>
      <c r="B564" s="105">
        <v>77094</v>
      </c>
      <c r="C564" s="106">
        <v>151.4</v>
      </c>
      <c r="D564" s="106">
        <v>1292.2</v>
      </c>
    </row>
    <row r="565" spans="1:4">
      <c r="A565" s="105">
        <v>2737</v>
      </c>
      <c r="B565" s="105">
        <v>76031</v>
      </c>
      <c r="C565" s="106">
        <v>195.9</v>
      </c>
      <c r="D565" s="106">
        <v>1083.7</v>
      </c>
    </row>
    <row r="566" spans="1:4">
      <c r="A566" s="105">
        <v>2738</v>
      </c>
      <c r="B566" s="105">
        <v>76031</v>
      </c>
      <c r="C566" s="106">
        <v>195.9</v>
      </c>
      <c r="D566" s="106">
        <v>1083.7</v>
      </c>
    </row>
    <row r="567" spans="1:4">
      <c r="A567" s="105">
        <v>2739</v>
      </c>
      <c r="B567" s="105">
        <v>76031</v>
      </c>
      <c r="C567" s="106">
        <v>195.9</v>
      </c>
      <c r="D567" s="106">
        <v>1083.7</v>
      </c>
    </row>
    <row r="568" spans="1:4">
      <c r="A568" s="105">
        <v>2745</v>
      </c>
      <c r="B568" s="105">
        <v>67113</v>
      </c>
      <c r="C568" s="106">
        <v>610</v>
      </c>
      <c r="D568" s="106">
        <v>741.7</v>
      </c>
    </row>
    <row r="569" spans="1:4">
      <c r="A569" s="105">
        <v>2747</v>
      </c>
      <c r="B569" s="105">
        <v>67113</v>
      </c>
      <c r="C569" s="106">
        <v>610</v>
      </c>
      <c r="D569" s="106">
        <v>741.7</v>
      </c>
    </row>
    <row r="570" spans="1:4">
      <c r="A570" s="105">
        <v>2748</v>
      </c>
      <c r="B570" s="105">
        <v>67113</v>
      </c>
      <c r="C570" s="106">
        <v>610</v>
      </c>
      <c r="D570" s="106">
        <v>741.7</v>
      </c>
    </row>
    <row r="571" spans="1:4">
      <c r="A571" s="105">
        <v>2749</v>
      </c>
      <c r="B571" s="105">
        <v>67113</v>
      </c>
      <c r="C571" s="106">
        <v>610</v>
      </c>
      <c r="D571" s="106">
        <v>741.7</v>
      </c>
    </row>
    <row r="572" spans="1:4">
      <c r="A572" s="105">
        <v>2750</v>
      </c>
      <c r="B572" s="105">
        <v>67113</v>
      </c>
      <c r="C572" s="106">
        <v>610</v>
      </c>
      <c r="D572" s="106">
        <v>741.7</v>
      </c>
    </row>
    <row r="573" spans="1:4">
      <c r="A573" s="105">
        <v>2752</v>
      </c>
      <c r="B573" s="105">
        <v>67108</v>
      </c>
      <c r="C573" s="106">
        <v>453.2</v>
      </c>
      <c r="D573" s="106">
        <v>944.7</v>
      </c>
    </row>
    <row r="574" spans="1:4">
      <c r="A574" s="105">
        <v>2753</v>
      </c>
      <c r="B574" s="105">
        <v>67113</v>
      </c>
      <c r="C574" s="106">
        <v>610</v>
      </c>
      <c r="D574" s="106">
        <v>741.7</v>
      </c>
    </row>
    <row r="575" spans="1:4">
      <c r="A575" s="105">
        <v>2754</v>
      </c>
      <c r="B575" s="105">
        <v>67113</v>
      </c>
      <c r="C575" s="106">
        <v>610</v>
      </c>
      <c r="D575" s="106">
        <v>741.7</v>
      </c>
    </row>
    <row r="576" spans="1:4">
      <c r="A576" s="105">
        <v>2756</v>
      </c>
      <c r="B576" s="105">
        <v>67113</v>
      </c>
      <c r="C576" s="106">
        <v>610</v>
      </c>
      <c r="D576" s="106">
        <v>741.7</v>
      </c>
    </row>
    <row r="577" spans="1:4">
      <c r="A577" s="105">
        <v>2757</v>
      </c>
      <c r="B577" s="105">
        <v>67113</v>
      </c>
      <c r="C577" s="106">
        <v>610</v>
      </c>
      <c r="D577" s="106">
        <v>741.7</v>
      </c>
    </row>
    <row r="578" spans="1:4">
      <c r="A578" s="105">
        <v>2758</v>
      </c>
      <c r="B578" s="105">
        <v>63292</v>
      </c>
      <c r="C578" s="106">
        <v>65.400000000000006</v>
      </c>
      <c r="D578" s="106">
        <v>2200.1</v>
      </c>
    </row>
    <row r="579" spans="1:4">
      <c r="A579" s="105">
        <v>2759</v>
      </c>
      <c r="B579" s="105">
        <v>67119</v>
      </c>
      <c r="C579" s="106">
        <v>440.8</v>
      </c>
      <c r="D579" s="106">
        <v>817.2</v>
      </c>
    </row>
    <row r="580" spans="1:4">
      <c r="A580" s="105">
        <v>2760</v>
      </c>
      <c r="B580" s="105">
        <v>67119</v>
      </c>
      <c r="C580" s="106">
        <v>440.8</v>
      </c>
      <c r="D580" s="106">
        <v>817.2</v>
      </c>
    </row>
    <row r="581" spans="1:4">
      <c r="A581" s="105">
        <v>2761</v>
      </c>
      <c r="B581" s="105">
        <v>67119</v>
      </c>
      <c r="C581" s="106">
        <v>440.8</v>
      </c>
      <c r="D581" s="106">
        <v>817.2</v>
      </c>
    </row>
    <row r="582" spans="1:4">
      <c r="A582" s="105">
        <v>2762</v>
      </c>
      <c r="B582" s="105">
        <v>67119</v>
      </c>
      <c r="C582" s="106">
        <v>440.8</v>
      </c>
      <c r="D582" s="106">
        <v>817.2</v>
      </c>
    </row>
    <row r="583" spans="1:4">
      <c r="A583" s="105">
        <v>2763</v>
      </c>
      <c r="B583" s="105">
        <v>67119</v>
      </c>
      <c r="C583" s="106">
        <v>440.8</v>
      </c>
      <c r="D583" s="106">
        <v>817.2</v>
      </c>
    </row>
    <row r="584" spans="1:4">
      <c r="A584" s="105">
        <v>2765</v>
      </c>
      <c r="B584" s="105">
        <v>67113</v>
      </c>
      <c r="C584" s="106">
        <v>610</v>
      </c>
      <c r="D584" s="106">
        <v>741.7</v>
      </c>
    </row>
    <row r="585" spans="1:4">
      <c r="A585" s="105">
        <v>2766</v>
      </c>
      <c r="B585" s="105">
        <v>67119</v>
      </c>
      <c r="C585" s="106">
        <v>440.8</v>
      </c>
      <c r="D585" s="106">
        <v>817.2</v>
      </c>
    </row>
    <row r="586" spans="1:4">
      <c r="A586" s="105">
        <v>2767</v>
      </c>
      <c r="B586" s="105">
        <v>67119</v>
      </c>
      <c r="C586" s="106">
        <v>440.8</v>
      </c>
      <c r="D586" s="106">
        <v>817.2</v>
      </c>
    </row>
    <row r="587" spans="1:4">
      <c r="A587" s="105">
        <v>2768</v>
      </c>
      <c r="B587" s="105">
        <v>67119</v>
      </c>
      <c r="C587" s="106">
        <v>440.8</v>
      </c>
      <c r="D587" s="106">
        <v>817.2</v>
      </c>
    </row>
    <row r="588" spans="1:4">
      <c r="A588" s="105">
        <v>2769</v>
      </c>
      <c r="B588" s="105">
        <v>67119</v>
      </c>
      <c r="C588" s="106">
        <v>440.8</v>
      </c>
      <c r="D588" s="106">
        <v>817.2</v>
      </c>
    </row>
    <row r="589" spans="1:4">
      <c r="A589" s="105">
        <v>2770</v>
      </c>
      <c r="B589" s="105">
        <v>67113</v>
      </c>
      <c r="C589" s="106">
        <v>610</v>
      </c>
      <c r="D589" s="106">
        <v>741.7</v>
      </c>
    </row>
    <row r="590" spans="1:4">
      <c r="A590" s="105">
        <v>2773</v>
      </c>
      <c r="B590" s="105">
        <v>67113</v>
      </c>
      <c r="C590" s="106">
        <v>610</v>
      </c>
      <c r="D590" s="106">
        <v>741.7</v>
      </c>
    </row>
    <row r="591" spans="1:4">
      <c r="A591" s="105">
        <v>2774</v>
      </c>
      <c r="B591" s="105">
        <v>67113</v>
      </c>
      <c r="C591" s="106">
        <v>610</v>
      </c>
      <c r="D591" s="106">
        <v>741.7</v>
      </c>
    </row>
    <row r="592" spans="1:4">
      <c r="A592" s="105">
        <v>2775</v>
      </c>
      <c r="B592" s="105">
        <v>61375</v>
      </c>
      <c r="C592" s="106">
        <v>411</v>
      </c>
      <c r="D592" s="106">
        <v>1029.4000000000001</v>
      </c>
    </row>
    <row r="593" spans="1:4">
      <c r="A593" s="105">
        <v>2776</v>
      </c>
      <c r="B593" s="105">
        <v>67113</v>
      </c>
      <c r="C593" s="106">
        <v>610</v>
      </c>
      <c r="D593" s="106">
        <v>741.7</v>
      </c>
    </row>
    <row r="594" spans="1:4">
      <c r="A594" s="105">
        <v>2777</v>
      </c>
      <c r="B594" s="105">
        <v>67113</v>
      </c>
      <c r="C594" s="106">
        <v>610</v>
      </c>
      <c r="D594" s="106">
        <v>741.7</v>
      </c>
    </row>
    <row r="595" spans="1:4">
      <c r="A595" s="105">
        <v>2778</v>
      </c>
      <c r="B595" s="105">
        <v>67113</v>
      </c>
      <c r="C595" s="106">
        <v>610</v>
      </c>
      <c r="D595" s="106">
        <v>741.7</v>
      </c>
    </row>
    <row r="596" spans="1:4">
      <c r="A596" s="105">
        <v>2779</v>
      </c>
      <c r="B596" s="105">
        <v>63292</v>
      </c>
      <c r="C596" s="106">
        <v>65.400000000000006</v>
      </c>
      <c r="D596" s="106">
        <v>2200.1</v>
      </c>
    </row>
    <row r="597" spans="1:4">
      <c r="A597" s="105">
        <v>2780</v>
      </c>
      <c r="B597" s="105">
        <v>63292</v>
      </c>
      <c r="C597" s="106">
        <v>65.400000000000006</v>
      </c>
      <c r="D597" s="106">
        <v>2200.1</v>
      </c>
    </row>
    <row r="598" spans="1:4">
      <c r="A598" s="105">
        <v>2782</v>
      </c>
      <c r="B598" s="105">
        <v>63292</v>
      </c>
      <c r="C598" s="106">
        <v>65.400000000000006</v>
      </c>
      <c r="D598" s="106">
        <v>2200.1</v>
      </c>
    </row>
    <row r="599" spans="1:4">
      <c r="A599" s="105">
        <v>2783</v>
      </c>
      <c r="B599" s="105">
        <v>63292</v>
      </c>
      <c r="C599" s="106">
        <v>65.400000000000006</v>
      </c>
      <c r="D599" s="106">
        <v>2200.1</v>
      </c>
    </row>
    <row r="600" spans="1:4">
      <c r="A600" s="105">
        <v>2784</v>
      </c>
      <c r="B600" s="105">
        <v>63292</v>
      </c>
      <c r="C600" s="106">
        <v>65.400000000000006</v>
      </c>
      <c r="D600" s="106">
        <v>2200.1</v>
      </c>
    </row>
    <row r="601" spans="1:4">
      <c r="A601" s="105">
        <v>2785</v>
      </c>
      <c r="B601" s="105">
        <v>63292</v>
      </c>
      <c r="C601" s="106">
        <v>65.400000000000006</v>
      </c>
      <c r="D601" s="106">
        <v>2200.1</v>
      </c>
    </row>
    <row r="602" spans="1:4">
      <c r="A602" s="105">
        <v>2786</v>
      </c>
      <c r="B602" s="105">
        <v>63292</v>
      </c>
      <c r="C602" s="106">
        <v>65.400000000000006</v>
      </c>
      <c r="D602" s="106">
        <v>2200.1</v>
      </c>
    </row>
    <row r="603" spans="1:4">
      <c r="A603" s="105">
        <v>2787</v>
      </c>
      <c r="B603" s="105">
        <v>63291</v>
      </c>
      <c r="C603" s="106">
        <v>121.4</v>
      </c>
      <c r="D603" s="106">
        <v>1911</v>
      </c>
    </row>
    <row r="604" spans="1:4">
      <c r="A604" s="105">
        <v>2790</v>
      </c>
      <c r="B604" s="105">
        <v>63291</v>
      </c>
      <c r="C604" s="106">
        <v>121.4</v>
      </c>
      <c r="D604" s="106">
        <v>1911</v>
      </c>
    </row>
    <row r="605" spans="1:4">
      <c r="A605" s="105">
        <v>2791</v>
      </c>
      <c r="B605" s="105">
        <v>63303</v>
      </c>
      <c r="C605" s="106">
        <v>69.2</v>
      </c>
      <c r="D605" s="106">
        <v>2334.5</v>
      </c>
    </row>
    <row r="606" spans="1:4">
      <c r="A606" s="105">
        <v>2792</v>
      </c>
      <c r="B606" s="105">
        <v>63303</v>
      </c>
      <c r="C606" s="106">
        <v>69.2</v>
      </c>
      <c r="D606" s="106">
        <v>2334.5</v>
      </c>
    </row>
    <row r="607" spans="1:4">
      <c r="A607" s="105">
        <v>2793</v>
      </c>
      <c r="B607" s="105">
        <v>63303</v>
      </c>
      <c r="C607" s="106">
        <v>69.2</v>
      </c>
      <c r="D607" s="106">
        <v>2334.5</v>
      </c>
    </row>
    <row r="608" spans="1:4">
      <c r="A608" s="105">
        <v>2794</v>
      </c>
      <c r="B608" s="105">
        <v>73138</v>
      </c>
      <c r="C608" s="106">
        <v>177.9</v>
      </c>
      <c r="D608" s="106">
        <v>1757.6</v>
      </c>
    </row>
    <row r="609" spans="1:4">
      <c r="A609" s="23">
        <v>2795</v>
      </c>
      <c r="B609" s="23">
        <v>63291</v>
      </c>
      <c r="C609" s="23">
        <v>121.4</v>
      </c>
      <c r="D609" s="23">
        <v>1911</v>
      </c>
    </row>
    <row r="610" spans="1:4">
      <c r="A610" s="105">
        <v>2797</v>
      </c>
      <c r="B610" s="105">
        <v>63303</v>
      </c>
      <c r="C610" s="106">
        <v>69.2</v>
      </c>
      <c r="D610" s="106">
        <v>2334.5</v>
      </c>
    </row>
    <row r="611" spans="1:4">
      <c r="A611" s="105">
        <v>2798</v>
      </c>
      <c r="B611" s="105">
        <v>63303</v>
      </c>
      <c r="C611" s="106">
        <v>69.2</v>
      </c>
      <c r="D611" s="106">
        <v>2334.5</v>
      </c>
    </row>
    <row r="612" spans="1:4">
      <c r="A612" s="105">
        <v>2799</v>
      </c>
      <c r="B612" s="105">
        <v>63303</v>
      </c>
      <c r="C612" s="106">
        <v>69.2</v>
      </c>
      <c r="D612" s="106">
        <v>2334.5</v>
      </c>
    </row>
    <row r="613" spans="1:4">
      <c r="A613" s="105">
        <v>2800</v>
      </c>
      <c r="B613" s="105">
        <v>63303</v>
      </c>
      <c r="C613" s="106">
        <v>69.2</v>
      </c>
      <c r="D613" s="106">
        <v>2334.5</v>
      </c>
    </row>
    <row r="614" spans="1:4">
      <c r="A614" s="105">
        <v>2803</v>
      </c>
      <c r="B614" s="105">
        <v>73138</v>
      </c>
      <c r="C614" s="106">
        <v>177.9</v>
      </c>
      <c r="D614" s="106">
        <v>1757.6</v>
      </c>
    </row>
    <row r="615" spans="1:4">
      <c r="A615" s="105">
        <v>2804</v>
      </c>
      <c r="B615" s="105">
        <v>63303</v>
      </c>
      <c r="C615" s="106">
        <v>69.2</v>
      </c>
      <c r="D615" s="106">
        <v>2334.5</v>
      </c>
    </row>
    <row r="616" spans="1:4">
      <c r="A616" s="105">
        <v>2805</v>
      </c>
      <c r="B616" s="105">
        <v>65103</v>
      </c>
      <c r="C616" s="106">
        <v>319.89999999999998</v>
      </c>
      <c r="D616" s="106">
        <v>1282.8</v>
      </c>
    </row>
    <row r="617" spans="1:4">
      <c r="A617" s="105">
        <v>2806</v>
      </c>
      <c r="B617" s="105">
        <v>65068</v>
      </c>
      <c r="C617" s="106">
        <v>268.7</v>
      </c>
      <c r="D617" s="106">
        <v>1387.5</v>
      </c>
    </row>
    <row r="618" spans="1:4">
      <c r="A618" s="105">
        <v>2807</v>
      </c>
      <c r="B618" s="105">
        <v>73138</v>
      </c>
      <c r="C618" s="106">
        <v>177.9</v>
      </c>
      <c r="D618" s="106">
        <v>1757.6</v>
      </c>
    </row>
    <row r="619" spans="1:4">
      <c r="A619" s="105">
        <v>2808</v>
      </c>
      <c r="B619" s="105">
        <v>63303</v>
      </c>
      <c r="C619" s="106">
        <v>69.2</v>
      </c>
      <c r="D619" s="106">
        <v>2334.5</v>
      </c>
    </row>
    <row r="620" spans="1:4">
      <c r="A620" s="105">
        <v>2809</v>
      </c>
      <c r="B620" s="105">
        <v>73138</v>
      </c>
      <c r="C620" s="106">
        <v>177.9</v>
      </c>
      <c r="D620" s="106">
        <v>1757.6</v>
      </c>
    </row>
    <row r="621" spans="1:4">
      <c r="A621" s="105">
        <v>2810</v>
      </c>
      <c r="B621" s="105">
        <v>73138</v>
      </c>
      <c r="C621" s="106">
        <v>177.9</v>
      </c>
      <c r="D621" s="106">
        <v>1757.6</v>
      </c>
    </row>
    <row r="622" spans="1:4">
      <c r="A622" s="105">
        <v>2818</v>
      </c>
      <c r="B622" s="105">
        <v>65070</v>
      </c>
      <c r="C622" s="106">
        <v>343.3</v>
      </c>
      <c r="D622" s="106">
        <v>1144.8</v>
      </c>
    </row>
    <row r="623" spans="1:4">
      <c r="A623" s="105">
        <v>2820</v>
      </c>
      <c r="B623" s="105">
        <v>65070</v>
      </c>
      <c r="C623" s="106">
        <v>343.3</v>
      </c>
      <c r="D623" s="106">
        <v>1144.8</v>
      </c>
    </row>
    <row r="624" spans="1:4">
      <c r="A624" s="105">
        <v>2821</v>
      </c>
      <c r="B624" s="105">
        <v>65070</v>
      </c>
      <c r="C624" s="106">
        <v>343.3</v>
      </c>
      <c r="D624" s="106">
        <v>1144.8</v>
      </c>
    </row>
    <row r="625" spans="1:4">
      <c r="A625" s="105">
        <v>2823</v>
      </c>
      <c r="B625" s="105">
        <v>51049</v>
      </c>
      <c r="C625" s="106">
        <v>456.1</v>
      </c>
      <c r="D625" s="106">
        <v>1047.3</v>
      </c>
    </row>
    <row r="626" spans="1:4">
      <c r="A626" s="105">
        <v>2824</v>
      </c>
      <c r="B626" s="105">
        <v>51049</v>
      </c>
      <c r="C626" s="106">
        <v>456.1</v>
      </c>
      <c r="D626" s="106">
        <v>1047.3</v>
      </c>
    </row>
    <row r="627" spans="1:4">
      <c r="A627" s="105">
        <v>2825</v>
      </c>
      <c r="B627" s="105">
        <v>48237</v>
      </c>
      <c r="C627" s="106">
        <v>400.6</v>
      </c>
      <c r="D627" s="106">
        <v>1021.8</v>
      </c>
    </row>
    <row r="628" spans="1:4">
      <c r="A628" s="105">
        <v>2826</v>
      </c>
      <c r="B628" s="105">
        <v>65103</v>
      </c>
      <c r="C628" s="106">
        <v>319.89999999999998</v>
      </c>
      <c r="D628" s="106">
        <v>1282.8</v>
      </c>
    </row>
    <row r="629" spans="1:4">
      <c r="A629" s="105">
        <v>2827</v>
      </c>
      <c r="B629" s="105">
        <v>65070</v>
      </c>
      <c r="C629" s="106">
        <v>343.3</v>
      </c>
      <c r="D629" s="106">
        <v>1144.8</v>
      </c>
    </row>
    <row r="630" spans="1:4">
      <c r="A630" s="105">
        <v>2828</v>
      </c>
      <c r="B630" s="105">
        <v>51161</v>
      </c>
      <c r="C630" s="106">
        <v>519.70000000000005</v>
      </c>
      <c r="D630" s="106">
        <v>903.7</v>
      </c>
    </row>
    <row r="631" spans="1:4">
      <c r="A631" s="105">
        <v>2829</v>
      </c>
      <c r="B631" s="105">
        <v>51161</v>
      </c>
      <c r="C631" s="106">
        <v>519.70000000000005</v>
      </c>
      <c r="D631" s="106">
        <v>903.7</v>
      </c>
    </row>
    <row r="632" spans="1:4">
      <c r="A632" s="105">
        <v>2830</v>
      </c>
      <c r="B632" s="105">
        <v>65070</v>
      </c>
      <c r="C632" s="106">
        <v>343.3</v>
      </c>
      <c r="D632" s="106">
        <v>1144.8</v>
      </c>
    </row>
    <row r="633" spans="1:4">
      <c r="A633" s="105">
        <v>2831</v>
      </c>
      <c r="B633" s="105">
        <v>65070</v>
      </c>
      <c r="C633" s="106">
        <v>343.3</v>
      </c>
      <c r="D633" s="106">
        <v>1144.8</v>
      </c>
    </row>
    <row r="634" spans="1:4">
      <c r="A634" s="105">
        <v>2832</v>
      </c>
      <c r="B634" s="105">
        <v>51161</v>
      </c>
      <c r="C634" s="106">
        <v>519.70000000000005</v>
      </c>
      <c r="D634" s="106">
        <v>903.7</v>
      </c>
    </row>
    <row r="635" spans="1:4">
      <c r="A635" s="105">
        <v>2833</v>
      </c>
      <c r="B635" s="105">
        <v>53115</v>
      </c>
      <c r="C635" s="106">
        <v>533.70000000000005</v>
      </c>
      <c r="D635" s="106">
        <v>755</v>
      </c>
    </row>
    <row r="636" spans="1:4">
      <c r="A636" s="105">
        <v>2834</v>
      </c>
      <c r="B636" s="105">
        <v>43109</v>
      </c>
      <c r="C636" s="106">
        <v>676.8</v>
      </c>
      <c r="D636" s="106">
        <v>592</v>
      </c>
    </row>
    <row r="637" spans="1:4">
      <c r="A637" s="105">
        <v>2835</v>
      </c>
      <c r="B637" s="105">
        <v>49000</v>
      </c>
      <c r="C637" s="106">
        <v>305</v>
      </c>
      <c r="D637" s="106">
        <v>900.1</v>
      </c>
    </row>
    <row r="638" spans="1:4">
      <c r="A638" s="105">
        <v>2836</v>
      </c>
      <c r="B638" s="105">
        <v>46129</v>
      </c>
      <c r="C638" s="106">
        <v>432.7</v>
      </c>
      <c r="D638" s="106">
        <v>720.5</v>
      </c>
    </row>
    <row r="639" spans="1:4">
      <c r="A639" s="105">
        <v>2838</v>
      </c>
      <c r="B639" s="105">
        <v>43109</v>
      </c>
      <c r="C639" s="106">
        <v>676.8</v>
      </c>
      <c r="D639" s="106">
        <v>592</v>
      </c>
    </row>
    <row r="640" spans="1:4">
      <c r="A640" s="105">
        <v>2839</v>
      </c>
      <c r="B640" s="105">
        <v>51161</v>
      </c>
      <c r="C640" s="106">
        <v>519.70000000000005</v>
      </c>
      <c r="D640" s="106">
        <v>903.7</v>
      </c>
    </row>
    <row r="641" spans="1:4">
      <c r="A641" s="105">
        <v>2840</v>
      </c>
      <c r="B641" s="105">
        <v>48027</v>
      </c>
      <c r="C641" s="106">
        <v>336.2</v>
      </c>
      <c r="D641" s="106">
        <v>849.3</v>
      </c>
    </row>
    <row r="642" spans="1:4">
      <c r="A642" s="105">
        <v>2842</v>
      </c>
      <c r="B642" s="105">
        <v>65070</v>
      </c>
      <c r="C642" s="106">
        <v>343.3</v>
      </c>
      <c r="D642" s="106">
        <v>1144.8</v>
      </c>
    </row>
    <row r="643" spans="1:4">
      <c r="A643" s="105">
        <v>2843</v>
      </c>
      <c r="B643" s="105">
        <v>61287</v>
      </c>
      <c r="C643" s="106">
        <v>349.6</v>
      </c>
      <c r="D643" s="106">
        <v>1259.3</v>
      </c>
    </row>
    <row r="644" spans="1:4">
      <c r="A644" s="105">
        <v>2844</v>
      </c>
      <c r="B644" s="105">
        <v>62101</v>
      </c>
      <c r="C644" s="106">
        <v>270.8</v>
      </c>
      <c r="D644" s="106">
        <v>1506</v>
      </c>
    </row>
    <row r="645" spans="1:4">
      <c r="A645" s="105">
        <v>2845</v>
      </c>
      <c r="B645" s="105">
        <v>63292</v>
      </c>
      <c r="C645" s="106">
        <v>65.400000000000006</v>
      </c>
      <c r="D645" s="106">
        <v>2200.1</v>
      </c>
    </row>
    <row r="646" spans="1:4">
      <c r="A646" s="105">
        <v>2846</v>
      </c>
      <c r="B646" s="105">
        <v>63291</v>
      </c>
      <c r="C646" s="106">
        <v>121.4</v>
      </c>
      <c r="D646" s="106">
        <v>1911</v>
      </c>
    </row>
    <row r="647" spans="1:4">
      <c r="A647" s="105">
        <v>2847</v>
      </c>
      <c r="B647" s="105">
        <v>63291</v>
      </c>
      <c r="C647" s="106">
        <v>121.4</v>
      </c>
      <c r="D647" s="106">
        <v>1911</v>
      </c>
    </row>
    <row r="648" spans="1:4">
      <c r="A648" s="105">
        <v>2848</v>
      </c>
      <c r="B648" s="105">
        <v>62100</v>
      </c>
      <c r="C648" s="106">
        <v>73.900000000000006</v>
      </c>
      <c r="D648" s="106">
        <v>2266.6</v>
      </c>
    </row>
    <row r="649" spans="1:4">
      <c r="A649" s="105">
        <v>2849</v>
      </c>
      <c r="B649" s="105">
        <v>62100</v>
      </c>
      <c r="C649" s="106">
        <v>73.900000000000006</v>
      </c>
      <c r="D649" s="106">
        <v>2266.6</v>
      </c>
    </row>
    <row r="650" spans="1:4">
      <c r="A650" s="105">
        <v>2850</v>
      </c>
      <c r="B650" s="105">
        <v>62101</v>
      </c>
      <c r="C650" s="106">
        <v>270.8</v>
      </c>
      <c r="D650" s="106">
        <v>1506</v>
      </c>
    </row>
    <row r="651" spans="1:4">
      <c r="A651" s="105">
        <v>2852</v>
      </c>
      <c r="B651" s="105">
        <v>62101</v>
      </c>
      <c r="C651" s="106">
        <v>270.8</v>
      </c>
      <c r="D651" s="106">
        <v>1506</v>
      </c>
    </row>
    <row r="652" spans="1:4">
      <c r="A652" s="105">
        <v>2864</v>
      </c>
      <c r="B652" s="105">
        <v>63303</v>
      </c>
      <c r="C652" s="106">
        <v>69.2</v>
      </c>
      <c r="D652" s="106">
        <v>2334.5</v>
      </c>
    </row>
    <row r="653" spans="1:4">
      <c r="A653" s="105">
        <v>2865</v>
      </c>
      <c r="B653" s="105">
        <v>65068</v>
      </c>
      <c r="C653" s="106">
        <v>268.7</v>
      </c>
      <c r="D653" s="106">
        <v>1387.5</v>
      </c>
    </row>
    <row r="654" spans="1:4">
      <c r="A654" s="105">
        <v>2866</v>
      </c>
      <c r="B654" s="105">
        <v>63303</v>
      </c>
      <c r="C654" s="106">
        <v>69.2</v>
      </c>
      <c r="D654" s="106">
        <v>2334.5</v>
      </c>
    </row>
    <row r="655" spans="1:4">
      <c r="A655" s="105">
        <v>2867</v>
      </c>
      <c r="B655" s="105">
        <v>65068</v>
      </c>
      <c r="C655" s="106">
        <v>268.7</v>
      </c>
      <c r="D655" s="106">
        <v>1387.5</v>
      </c>
    </row>
    <row r="656" spans="1:4">
      <c r="A656" s="105">
        <v>2868</v>
      </c>
      <c r="B656" s="105">
        <v>65070</v>
      </c>
      <c r="C656" s="106">
        <v>343.3</v>
      </c>
      <c r="D656" s="106">
        <v>1144.8</v>
      </c>
    </row>
    <row r="657" spans="1:4">
      <c r="A657" s="105">
        <v>2869</v>
      </c>
      <c r="B657" s="105">
        <v>65068</v>
      </c>
      <c r="C657" s="106">
        <v>268.7</v>
      </c>
      <c r="D657" s="106">
        <v>1387.5</v>
      </c>
    </row>
    <row r="658" spans="1:4">
      <c r="A658" s="105">
        <v>2870</v>
      </c>
      <c r="B658" s="105">
        <v>65068</v>
      </c>
      <c r="C658" s="106">
        <v>268.7</v>
      </c>
      <c r="D658" s="106">
        <v>1387.5</v>
      </c>
    </row>
    <row r="659" spans="1:4">
      <c r="A659" s="105">
        <v>2871</v>
      </c>
      <c r="B659" s="105">
        <v>65103</v>
      </c>
      <c r="C659" s="106">
        <v>319.89999999999998</v>
      </c>
      <c r="D659" s="106">
        <v>1282.8</v>
      </c>
    </row>
    <row r="660" spans="1:4">
      <c r="A660" s="105">
        <v>2873</v>
      </c>
      <c r="B660" s="105">
        <v>51049</v>
      </c>
      <c r="C660" s="106">
        <v>456.1</v>
      </c>
      <c r="D660" s="106">
        <v>1047.3</v>
      </c>
    </row>
    <row r="661" spans="1:4">
      <c r="A661" s="105">
        <v>2874</v>
      </c>
      <c r="B661" s="105">
        <v>50137</v>
      </c>
      <c r="C661" s="106">
        <v>338.1</v>
      </c>
      <c r="D661" s="106">
        <v>1198.8</v>
      </c>
    </row>
    <row r="662" spans="1:4">
      <c r="A662" s="105">
        <v>2875</v>
      </c>
      <c r="B662" s="105">
        <v>65068</v>
      </c>
      <c r="C662" s="106">
        <v>268.7</v>
      </c>
      <c r="D662" s="106">
        <v>1387.5</v>
      </c>
    </row>
    <row r="663" spans="1:4">
      <c r="A663" s="105">
        <v>2876</v>
      </c>
      <c r="B663" s="105">
        <v>65103</v>
      </c>
      <c r="C663" s="106">
        <v>319.89999999999998</v>
      </c>
      <c r="D663" s="106">
        <v>1282.8</v>
      </c>
    </row>
    <row r="664" spans="1:4">
      <c r="A664" s="105">
        <v>2877</v>
      </c>
      <c r="B664" s="105">
        <v>50137</v>
      </c>
      <c r="C664" s="106">
        <v>338.1</v>
      </c>
      <c r="D664" s="106">
        <v>1198.8</v>
      </c>
    </row>
    <row r="665" spans="1:4">
      <c r="A665" s="105">
        <v>2878</v>
      </c>
      <c r="B665" s="105">
        <v>49000</v>
      </c>
      <c r="C665" s="106">
        <v>305</v>
      </c>
      <c r="D665" s="106">
        <v>900.1</v>
      </c>
    </row>
    <row r="666" spans="1:4">
      <c r="A666" s="105">
        <v>2879</v>
      </c>
      <c r="B666" s="105">
        <v>47048</v>
      </c>
      <c r="C666" s="106">
        <v>258.7</v>
      </c>
      <c r="D666" s="106">
        <v>1006.3</v>
      </c>
    </row>
    <row r="667" spans="1:4">
      <c r="A667" s="105">
        <v>2880</v>
      </c>
      <c r="B667" s="105">
        <v>47048</v>
      </c>
      <c r="C667" s="106">
        <v>258.7</v>
      </c>
      <c r="D667" s="106">
        <v>1006.3</v>
      </c>
    </row>
    <row r="668" spans="1:4">
      <c r="A668" s="105">
        <v>2898</v>
      </c>
      <c r="B668" s="105">
        <v>59040</v>
      </c>
      <c r="C668" s="106">
        <v>804.9</v>
      </c>
      <c r="D668" s="106">
        <v>491.6</v>
      </c>
    </row>
    <row r="669" spans="1:4">
      <c r="A669" s="105">
        <v>2899</v>
      </c>
      <c r="B669" s="105">
        <v>72160</v>
      </c>
      <c r="C669" s="106">
        <v>206</v>
      </c>
      <c r="D669" s="106">
        <v>1484.8</v>
      </c>
    </row>
    <row r="670" spans="1:4">
      <c r="A670" s="105">
        <v>2900</v>
      </c>
      <c r="B670" s="105">
        <v>70339</v>
      </c>
      <c r="C670" s="106">
        <v>111.9</v>
      </c>
      <c r="D670" s="106">
        <v>1878.7</v>
      </c>
    </row>
    <row r="671" spans="1:4">
      <c r="A671" s="105">
        <v>2902</v>
      </c>
      <c r="B671" s="105">
        <v>70339</v>
      </c>
      <c r="C671" s="106">
        <v>111.9</v>
      </c>
      <c r="D671" s="106">
        <v>1878.7</v>
      </c>
    </row>
    <row r="672" spans="1:4">
      <c r="A672" s="105">
        <v>2903</v>
      </c>
      <c r="B672" s="105">
        <v>70339</v>
      </c>
      <c r="C672" s="106">
        <v>111.9</v>
      </c>
      <c r="D672" s="106">
        <v>1878.7</v>
      </c>
    </row>
    <row r="673" spans="1:4">
      <c r="A673" s="105">
        <v>2904</v>
      </c>
      <c r="B673" s="105">
        <v>70339</v>
      </c>
      <c r="C673" s="106">
        <v>111.9</v>
      </c>
      <c r="D673" s="106">
        <v>1878.7</v>
      </c>
    </row>
    <row r="674" spans="1:4">
      <c r="A674" s="105">
        <v>2905</v>
      </c>
      <c r="B674" s="105">
        <v>70339</v>
      </c>
      <c r="C674" s="106">
        <v>111.9</v>
      </c>
      <c r="D674" s="106">
        <v>1878.7</v>
      </c>
    </row>
    <row r="675" spans="1:4">
      <c r="A675" s="105">
        <v>2906</v>
      </c>
      <c r="B675" s="105">
        <v>70339</v>
      </c>
      <c r="C675" s="106">
        <v>111.9</v>
      </c>
      <c r="D675" s="106">
        <v>1878.7</v>
      </c>
    </row>
    <row r="676" spans="1:4">
      <c r="A676" s="105">
        <v>2911</v>
      </c>
      <c r="B676" s="105">
        <v>70339</v>
      </c>
      <c r="C676" s="106">
        <v>111.9</v>
      </c>
      <c r="D676" s="106">
        <v>1878.7</v>
      </c>
    </row>
    <row r="677" spans="1:4">
      <c r="A677" s="105">
        <v>2912</v>
      </c>
      <c r="B677" s="105">
        <v>70339</v>
      </c>
      <c r="C677" s="106">
        <v>111.9</v>
      </c>
      <c r="D677" s="106">
        <v>1878.7</v>
      </c>
    </row>
    <row r="678" spans="1:4">
      <c r="A678" s="105">
        <v>2913</v>
      </c>
      <c r="B678" s="105">
        <v>70339</v>
      </c>
      <c r="C678" s="106">
        <v>111.9</v>
      </c>
      <c r="D678" s="106">
        <v>1878.7</v>
      </c>
    </row>
    <row r="679" spans="1:4">
      <c r="A679" s="105">
        <v>2914</v>
      </c>
      <c r="B679" s="105">
        <v>70339</v>
      </c>
      <c r="C679" s="106">
        <v>111.9</v>
      </c>
      <c r="D679" s="106">
        <v>1878.7</v>
      </c>
    </row>
    <row r="680" spans="1:4">
      <c r="A680" s="105">
        <v>3000</v>
      </c>
      <c r="B680" s="105">
        <v>86071</v>
      </c>
      <c r="C680" s="106">
        <v>167</v>
      </c>
      <c r="D680" s="106">
        <v>1055.2</v>
      </c>
    </row>
    <row r="681" spans="1:4">
      <c r="A681" s="105">
        <v>3002</v>
      </c>
      <c r="B681" s="105">
        <v>86071</v>
      </c>
      <c r="C681" s="106">
        <v>167</v>
      </c>
      <c r="D681" s="106">
        <v>1055.2</v>
      </c>
    </row>
    <row r="682" spans="1:4">
      <c r="A682" s="105">
        <v>3003</v>
      </c>
      <c r="B682" s="105">
        <v>86071</v>
      </c>
      <c r="C682" s="106">
        <v>167</v>
      </c>
      <c r="D682" s="106">
        <v>1055.2</v>
      </c>
    </row>
    <row r="683" spans="1:4">
      <c r="A683" s="105">
        <v>3004</v>
      </c>
      <c r="B683" s="105">
        <v>86071</v>
      </c>
      <c r="C683" s="106">
        <v>167</v>
      </c>
      <c r="D683" s="106">
        <v>1055.2</v>
      </c>
    </row>
    <row r="684" spans="1:4">
      <c r="A684" s="105">
        <v>3005</v>
      </c>
      <c r="B684" s="105">
        <v>88162</v>
      </c>
      <c r="C684" s="106">
        <v>62.1</v>
      </c>
      <c r="D684" s="106">
        <v>2242.8000000000002</v>
      </c>
    </row>
    <row r="685" spans="1:4">
      <c r="A685" s="105">
        <v>3006</v>
      </c>
      <c r="B685" s="105">
        <v>86071</v>
      </c>
      <c r="C685" s="106">
        <v>167</v>
      </c>
      <c r="D685" s="106">
        <v>1055.2</v>
      </c>
    </row>
    <row r="686" spans="1:4">
      <c r="A686" s="105">
        <v>3008</v>
      </c>
      <c r="B686" s="105">
        <v>86071</v>
      </c>
      <c r="C686" s="106">
        <v>167</v>
      </c>
      <c r="D686" s="106">
        <v>1055.2</v>
      </c>
    </row>
    <row r="687" spans="1:4">
      <c r="A687" s="105">
        <v>3010</v>
      </c>
      <c r="B687" s="105">
        <v>86071</v>
      </c>
      <c r="C687" s="106">
        <v>167</v>
      </c>
      <c r="D687" s="106">
        <v>1055.2</v>
      </c>
    </row>
    <row r="688" spans="1:4">
      <c r="A688" s="105">
        <v>3011</v>
      </c>
      <c r="B688" s="105">
        <v>86071</v>
      </c>
      <c r="C688" s="106">
        <v>167</v>
      </c>
      <c r="D688" s="106">
        <v>1055.2</v>
      </c>
    </row>
    <row r="689" spans="1:4">
      <c r="A689" s="105">
        <v>3012</v>
      </c>
      <c r="B689" s="105">
        <v>87031</v>
      </c>
      <c r="C689" s="106">
        <v>160.4</v>
      </c>
      <c r="D689" s="106">
        <v>1413.4</v>
      </c>
    </row>
    <row r="690" spans="1:4">
      <c r="A690" s="105">
        <v>3013</v>
      </c>
      <c r="B690" s="105">
        <v>86071</v>
      </c>
      <c r="C690" s="106">
        <v>167</v>
      </c>
      <c r="D690" s="106">
        <v>1055.2</v>
      </c>
    </row>
    <row r="691" spans="1:4">
      <c r="A691" s="105">
        <v>3015</v>
      </c>
      <c r="B691" s="105">
        <v>86071</v>
      </c>
      <c r="C691" s="106">
        <v>167</v>
      </c>
      <c r="D691" s="106">
        <v>1055.2</v>
      </c>
    </row>
    <row r="692" spans="1:4">
      <c r="A692" s="105">
        <v>3016</v>
      </c>
      <c r="B692" s="105">
        <v>86071</v>
      </c>
      <c r="C692" s="106">
        <v>167</v>
      </c>
      <c r="D692" s="106">
        <v>1055.2</v>
      </c>
    </row>
    <row r="693" spans="1:4">
      <c r="A693" s="105">
        <v>3018</v>
      </c>
      <c r="B693" s="105">
        <v>87031</v>
      </c>
      <c r="C693" s="106">
        <v>160.4</v>
      </c>
      <c r="D693" s="106">
        <v>1413.4</v>
      </c>
    </row>
    <row r="694" spans="1:4">
      <c r="A694" s="105">
        <v>3019</v>
      </c>
      <c r="B694" s="105">
        <v>86038</v>
      </c>
      <c r="C694" s="106">
        <v>158.19999999999999</v>
      </c>
      <c r="D694" s="106">
        <v>1373.9</v>
      </c>
    </row>
    <row r="695" spans="1:4">
      <c r="A695" s="105">
        <v>3020</v>
      </c>
      <c r="B695" s="105">
        <v>87031</v>
      </c>
      <c r="C695" s="106">
        <v>160.4</v>
      </c>
      <c r="D695" s="106">
        <v>1413.4</v>
      </c>
    </row>
    <row r="696" spans="1:4">
      <c r="A696" s="105">
        <v>3021</v>
      </c>
      <c r="B696" s="105">
        <v>86282</v>
      </c>
      <c r="C696" s="106">
        <v>105</v>
      </c>
      <c r="D696" s="106">
        <v>1455.7</v>
      </c>
    </row>
    <row r="697" spans="1:4">
      <c r="A697" s="105">
        <v>3022</v>
      </c>
      <c r="B697" s="105">
        <v>87031</v>
      </c>
      <c r="C697" s="106">
        <v>160.4</v>
      </c>
      <c r="D697" s="106">
        <v>1413.4</v>
      </c>
    </row>
    <row r="698" spans="1:4">
      <c r="A698" s="105">
        <v>3023</v>
      </c>
      <c r="B698" s="105">
        <v>87031</v>
      </c>
      <c r="C698" s="106">
        <v>160.4</v>
      </c>
      <c r="D698" s="106">
        <v>1413.4</v>
      </c>
    </row>
    <row r="699" spans="1:4">
      <c r="A699" s="105">
        <v>3024</v>
      </c>
      <c r="B699" s="105">
        <v>87113</v>
      </c>
      <c r="C699" s="106">
        <v>144</v>
      </c>
      <c r="D699" s="106">
        <v>1461.7</v>
      </c>
    </row>
    <row r="700" spans="1:4">
      <c r="A700" s="105">
        <v>3025</v>
      </c>
      <c r="B700" s="105">
        <v>87031</v>
      </c>
      <c r="C700" s="106">
        <v>160.4</v>
      </c>
      <c r="D700" s="106">
        <v>1413.4</v>
      </c>
    </row>
    <row r="701" spans="1:4">
      <c r="A701" s="105">
        <v>3026</v>
      </c>
      <c r="B701" s="105">
        <v>87031</v>
      </c>
      <c r="C701" s="106">
        <v>160.4</v>
      </c>
      <c r="D701" s="106">
        <v>1413.4</v>
      </c>
    </row>
    <row r="702" spans="1:4">
      <c r="A702" s="105">
        <v>3027</v>
      </c>
      <c r="B702" s="105">
        <v>87031</v>
      </c>
      <c r="C702" s="106">
        <v>160.4</v>
      </c>
      <c r="D702" s="106">
        <v>1413.4</v>
      </c>
    </row>
    <row r="703" spans="1:4">
      <c r="A703" s="105">
        <v>3028</v>
      </c>
      <c r="B703" s="105">
        <v>87031</v>
      </c>
      <c r="C703" s="106">
        <v>160.4</v>
      </c>
      <c r="D703" s="106">
        <v>1413.4</v>
      </c>
    </row>
    <row r="704" spans="1:4">
      <c r="A704" s="105">
        <v>3029</v>
      </c>
      <c r="B704" s="105">
        <v>87031</v>
      </c>
      <c r="C704" s="106">
        <v>160.4</v>
      </c>
      <c r="D704" s="106">
        <v>1413.4</v>
      </c>
    </row>
    <row r="705" spans="1:4">
      <c r="A705" s="105">
        <v>3030</v>
      </c>
      <c r="B705" s="105">
        <v>87113</v>
      </c>
      <c r="C705" s="106">
        <v>144</v>
      </c>
      <c r="D705" s="106">
        <v>1461.7</v>
      </c>
    </row>
    <row r="706" spans="1:4">
      <c r="A706" s="105">
        <v>3031</v>
      </c>
      <c r="B706" s="105">
        <v>86071</v>
      </c>
      <c r="C706" s="106">
        <v>167</v>
      </c>
      <c r="D706" s="106">
        <v>1055.2</v>
      </c>
    </row>
    <row r="707" spans="1:4">
      <c r="A707" s="105">
        <v>3032</v>
      </c>
      <c r="B707" s="105">
        <v>86038</v>
      </c>
      <c r="C707" s="106">
        <v>158.19999999999999</v>
      </c>
      <c r="D707" s="106">
        <v>1373.9</v>
      </c>
    </row>
    <row r="708" spans="1:4">
      <c r="A708" s="105">
        <v>3033</v>
      </c>
      <c r="B708" s="105">
        <v>86038</v>
      </c>
      <c r="C708" s="106">
        <v>158.19999999999999</v>
      </c>
      <c r="D708" s="106">
        <v>1373.9</v>
      </c>
    </row>
    <row r="709" spans="1:4">
      <c r="A709" s="105">
        <v>3034</v>
      </c>
      <c r="B709" s="105">
        <v>86038</v>
      </c>
      <c r="C709" s="106">
        <v>158.19999999999999</v>
      </c>
      <c r="D709" s="106">
        <v>1373.9</v>
      </c>
    </row>
    <row r="710" spans="1:4">
      <c r="A710" s="105">
        <v>3036</v>
      </c>
      <c r="B710" s="105">
        <v>86282</v>
      </c>
      <c r="C710" s="106">
        <v>105</v>
      </c>
      <c r="D710" s="106">
        <v>1455.7</v>
      </c>
    </row>
    <row r="711" spans="1:4">
      <c r="A711" s="105">
        <v>3037</v>
      </c>
      <c r="B711" s="105">
        <v>86282</v>
      </c>
      <c r="C711" s="106">
        <v>105</v>
      </c>
      <c r="D711" s="106">
        <v>1455.7</v>
      </c>
    </row>
    <row r="712" spans="1:4">
      <c r="A712" s="105">
        <v>3038</v>
      </c>
      <c r="B712" s="105">
        <v>86282</v>
      </c>
      <c r="C712" s="106">
        <v>105</v>
      </c>
      <c r="D712" s="106">
        <v>1455.7</v>
      </c>
    </row>
    <row r="713" spans="1:4">
      <c r="A713" s="105">
        <v>3039</v>
      </c>
      <c r="B713" s="105">
        <v>86038</v>
      </c>
      <c r="C713" s="106">
        <v>158.19999999999999</v>
      </c>
      <c r="D713" s="106">
        <v>1373.9</v>
      </c>
    </row>
    <row r="714" spans="1:4">
      <c r="A714" s="105">
        <v>3040</v>
      </c>
      <c r="B714" s="105">
        <v>86038</v>
      </c>
      <c r="C714" s="106">
        <v>158.19999999999999</v>
      </c>
      <c r="D714" s="106">
        <v>1373.9</v>
      </c>
    </row>
    <row r="715" spans="1:4">
      <c r="A715" s="105">
        <v>3041</v>
      </c>
      <c r="B715" s="105">
        <v>86038</v>
      </c>
      <c r="C715" s="106">
        <v>158.19999999999999</v>
      </c>
      <c r="D715" s="106">
        <v>1373.9</v>
      </c>
    </row>
    <row r="716" spans="1:4">
      <c r="A716" s="105">
        <v>3042</v>
      </c>
      <c r="B716" s="105">
        <v>86038</v>
      </c>
      <c r="C716" s="106">
        <v>158.19999999999999</v>
      </c>
      <c r="D716" s="106">
        <v>1373.9</v>
      </c>
    </row>
    <row r="717" spans="1:4">
      <c r="A717" s="105">
        <v>3043</v>
      </c>
      <c r="B717" s="105">
        <v>86038</v>
      </c>
      <c r="C717" s="106">
        <v>158.19999999999999</v>
      </c>
      <c r="D717" s="106">
        <v>1373.9</v>
      </c>
    </row>
    <row r="718" spans="1:4">
      <c r="A718" s="105">
        <v>3044</v>
      </c>
      <c r="B718" s="105">
        <v>86038</v>
      </c>
      <c r="C718" s="106">
        <v>158.19999999999999</v>
      </c>
      <c r="D718" s="106">
        <v>1373.9</v>
      </c>
    </row>
    <row r="719" spans="1:4">
      <c r="A719" s="105">
        <v>3045</v>
      </c>
      <c r="B719" s="105">
        <v>86282</v>
      </c>
      <c r="C719" s="106">
        <v>105</v>
      </c>
      <c r="D719" s="106">
        <v>1455.7</v>
      </c>
    </row>
    <row r="720" spans="1:4">
      <c r="A720" s="105">
        <v>3046</v>
      </c>
      <c r="B720" s="105">
        <v>86038</v>
      </c>
      <c r="C720" s="106">
        <v>158.19999999999999</v>
      </c>
      <c r="D720" s="106">
        <v>1373.9</v>
      </c>
    </row>
    <row r="721" spans="1:4">
      <c r="A721" s="105">
        <v>3047</v>
      </c>
      <c r="B721" s="105">
        <v>86038</v>
      </c>
      <c r="C721" s="106">
        <v>158.19999999999999</v>
      </c>
      <c r="D721" s="106">
        <v>1373.9</v>
      </c>
    </row>
    <row r="722" spans="1:4">
      <c r="A722" s="105">
        <v>3048</v>
      </c>
      <c r="B722" s="105">
        <v>86038</v>
      </c>
      <c r="C722" s="106">
        <v>158.19999999999999</v>
      </c>
      <c r="D722" s="106">
        <v>1373.9</v>
      </c>
    </row>
    <row r="723" spans="1:4">
      <c r="A723" s="105">
        <v>3049</v>
      </c>
      <c r="B723" s="105">
        <v>86282</v>
      </c>
      <c r="C723" s="106">
        <v>105</v>
      </c>
      <c r="D723" s="106">
        <v>1455.7</v>
      </c>
    </row>
    <row r="724" spans="1:4">
      <c r="A724" s="105">
        <v>3050</v>
      </c>
      <c r="B724" s="105">
        <v>86071</v>
      </c>
      <c r="C724" s="106">
        <v>167</v>
      </c>
      <c r="D724" s="106">
        <v>1055.2</v>
      </c>
    </row>
    <row r="725" spans="1:4">
      <c r="A725" s="105">
        <v>3051</v>
      </c>
      <c r="B725" s="105">
        <v>86071</v>
      </c>
      <c r="C725" s="106">
        <v>167</v>
      </c>
      <c r="D725" s="106">
        <v>1055.2</v>
      </c>
    </row>
    <row r="726" spans="1:4">
      <c r="A726" s="105">
        <v>3052</v>
      </c>
      <c r="B726" s="105">
        <v>86071</v>
      </c>
      <c r="C726" s="106">
        <v>167</v>
      </c>
      <c r="D726" s="106">
        <v>1055.2</v>
      </c>
    </row>
    <row r="727" spans="1:4">
      <c r="A727" s="105">
        <v>3053</v>
      </c>
      <c r="B727" s="105">
        <v>86071</v>
      </c>
      <c r="C727" s="106">
        <v>167</v>
      </c>
      <c r="D727" s="106">
        <v>1055.2</v>
      </c>
    </row>
    <row r="728" spans="1:4">
      <c r="A728" s="105">
        <v>3054</v>
      </c>
      <c r="B728" s="105">
        <v>86071</v>
      </c>
      <c r="C728" s="106">
        <v>167</v>
      </c>
      <c r="D728" s="106">
        <v>1055.2</v>
      </c>
    </row>
    <row r="729" spans="1:4">
      <c r="A729" s="105">
        <v>3055</v>
      </c>
      <c r="B729" s="105">
        <v>86038</v>
      </c>
      <c r="C729" s="106">
        <v>158.19999999999999</v>
      </c>
      <c r="D729" s="106">
        <v>1373.9</v>
      </c>
    </row>
    <row r="730" spans="1:4">
      <c r="A730" s="105">
        <v>3056</v>
      </c>
      <c r="B730" s="105">
        <v>86071</v>
      </c>
      <c r="C730" s="106">
        <v>167</v>
      </c>
      <c r="D730" s="106">
        <v>1055.2</v>
      </c>
    </row>
    <row r="731" spans="1:4">
      <c r="A731" s="105">
        <v>3057</v>
      </c>
      <c r="B731" s="105">
        <v>86071</v>
      </c>
      <c r="C731" s="106">
        <v>167</v>
      </c>
      <c r="D731" s="106">
        <v>1055.2</v>
      </c>
    </row>
    <row r="732" spans="1:4">
      <c r="A732" s="105">
        <v>3058</v>
      </c>
      <c r="B732" s="105">
        <v>86038</v>
      </c>
      <c r="C732" s="106">
        <v>158.19999999999999</v>
      </c>
      <c r="D732" s="106">
        <v>1373.9</v>
      </c>
    </row>
    <row r="733" spans="1:4">
      <c r="A733" s="105">
        <v>3059</v>
      </c>
      <c r="B733" s="105">
        <v>86282</v>
      </c>
      <c r="C733" s="106">
        <v>105</v>
      </c>
      <c r="D733" s="106">
        <v>1455.7</v>
      </c>
    </row>
    <row r="734" spans="1:4">
      <c r="A734" s="105">
        <v>3060</v>
      </c>
      <c r="B734" s="105">
        <v>86038</v>
      </c>
      <c r="C734" s="106">
        <v>158.19999999999999</v>
      </c>
      <c r="D734" s="106">
        <v>1373.9</v>
      </c>
    </row>
    <row r="735" spans="1:4">
      <c r="A735" s="105">
        <v>3061</v>
      </c>
      <c r="B735" s="105">
        <v>86038</v>
      </c>
      <c r="C735" s="106">
        <v>158.19999999999999</v>
      </c>
      <c r="D735" s="106">
        <v>1373.9</v>
      </c>
    </row>
    <row r="736" spans="1:4">
      <c r="A736" s="105">
        <v>3062</v>
      </c>
      <c r="B736" s="105">
        <v>86282</v>
      </c>
      <c r="C736" s="106">
        <v>105</v>
      </c>
      <c r="D736" s="106">
        <v>1455.7</v>
      </c>
    </row>
    <row r="737" spans="1:4">
      <c r="A737" s="105">
        <v>3063</v>
      </c>
      <c r="B737" s="105">
        <v>86282</v>
      </c>
      <c r="C737" s="106">
        <v>105</v>
      </c>
      <c r="D737" s="106">
        <v>1455.7</v>
      </c>
    </row>
    <row r="738" spans="1:4">
      <c r="A738" s="105">
        <v>3064</v>
      </c>
      <c r="B738" s="105">
        <v>86282</v>
      </c>
      <c r="C738" s="106">
        <v>105</v>
      </c>
      <c r="D738" s="106">
        <v>1455.7</v>
      </c>
    </row>
    <row r="739" spans="1:4">
      <c r="A739" s="105">
        <v>3065</v>
      </c>
      <c r="B739" s="105">
        <v>86071</v>
      </c>
      <c r="C739" s="106">
        <v>167</v>
      </c>
      <c r="D739" s="106">
        <v>1055.2</v>
      </c>
    </row>
    <row r="740" spans="1:4">
      <c r="A740" s="105">
        <v>3066</v>
      </c>
      <c r="B740" s="105">
        <v>86071</v>
      </c>
      <c r="C740" s="106">
        <v>167</v>
      </c>
      <c r="D740" s="106">
        <v>1055.2</v>
      </c>
    </row>
    <row r="741" spans="1:4">
      <c r="A741" s="105">
        <v>3067</v>
      </c>
      <c r="B741" s="105">
        <v>86071</v>
      </c>
      <c r="C741" s="106">
        <v>167</v>
      </c>
      <c r="D741" s="106">
        <v>1055.2</v>
      </c>
    </row>
    <row r="742" spans="1:4">
      <c r="A742" s="105">
        <v>3068</v>
      </c>
      <c r="B742" s="105">
        <v>86071</v>
      </c>
      <c r="C742" s="106">
        <v>167</v>
      </c>
      <c r="D742" s="106">
        <v>1055.2</v>
      </c>
    </row>
    <row r="743" spans="1:4">
      <c r="A743" s="105">
        <v>3070</v>
      </c>
      <c r="B743" s="105">
        <v>86071</v>
      </c>
      <c r="C743" s="106">
        <v>167</v>
      </c>
      <c r="D743" s="106">
        <v>1055.2</v>
      </c>
    </row>
    <row r="744" spans="1:4">
      <c r="A744" s="105">
        <v>3071</v>
      </c>
      <c r="B744" s="105">
        <v>86071</v>
      </c>
      <c r="C744" s="106">
        <v>167</v>
      </c>
      <c r="D744" s="106">
        <v>1055.2</v>
      </c>
    </row>
    <row r="745" spans="1:4">
      <c r="A745" s="105">
        <v>3072</v>
      </c>
      <c r="B745" s="105">
        <v>86038</v>
      </c>
      <c r="C745" s="106">
        <v>158.19999999999999</v>
      </c>
      <c r="D745" s="106">
        <v>1373.9</v>
      </c>
    </row>
    <row r="746" spans="1:4">
      <c r="A746" s="105">
        <v>3073</v>
      </c>
      <c r="B746" s="105">
        <v>86068</v>
      </c>
      <c r="C746" s="106">
        <v>172.5</v>
      </c>
      <c r="D746" s="106">
        <v>1386.6</v>
      </c>
    </row>
    <row r="747" spans="1:4">
      <c r="A747" s="105">
        <v>3074</v>
      </c>
      <c r="B747" s="105">
        <v>86068</v>
      </c>
      <c r="C747" s="106">
        <v>172.5</v>
      </c>
      <c r="D747" s="106">
        <v>1386.6</v>
      </c>
    </row>
    <row r="748" spans="1:4">
      <c r="A748" s="105">
        <v>3075</v>
      </c>
      <c r="B748" s="105">
        <v>86068</v>
      </c>
      <c r="C748" s="106">
        <v>172.5</v>
      </c>
      <c r="D748" s="106">
        <v>1386.6</v>
      </c>
    </row>
    <row r="749" spans="1:4">
      <c r="A749" s="105">
        <v>3076</v>
      </c>
      <c r="B749" s="105">
        <v>86068</v>
      </c>
      <c r="C749" s="106">
        <v>172.5</v>
      </c>
      <c r="D749" s="106">
        <v>1386.6</v>
      </c>
    </row>
    <row r="750" spans="1:4">
      <c r="A750" s="105">
        <v>3078</v>
      </c>
      <c r="B750" s="105">
        <v>86071</v>
      </c>
      <c r="C750" s="106">
        <v>167</v>
      </c>
      <c r="D750" s="106">
        <v>1055.2</v>
      </c>
    </row>
    <row r="751" spans="1:4">
      <c r="A751" s="105">
        <v>3079</v>
      </c>
      <c r="B751" s="105">
        <v>86068</v>
      </c>
      <c r="C751" s="106">
        <v>172.5</v>
      </c>
      <c r="D751" s="106">
        <v>1386.6</v>
      </c>
    </row>
    <row r="752" spans="1:4">
      <c r="A752" s="105">
        <v>3081</v>
      </c>
      <c r="B752" s="105">
        <v>86068</v>
      </c>
      <c r="C752" s="106">
        <v>172.5</v>
      </c>
      <c r="D752" s="106">
        <v>1386.6</v>
      </c>
    </row>
    <row r="753" spans="1:4">
      <c r="A753" s="105">
        <v>3082</v>
      </c>
      <c r="B753" s="105">
        <v>86068</v>
      </c>
      <c r="C753" s="106">
        <v>172.5</v>
      </c>
      <c r="D753" s="106">
        <v>1386.6</v>
      </c>
    </row>
    <row r="754" spans="1:4">
      <c r="A754" s="105">
        <v>3083</v>
      </c>
      <c r="B754" s="105">
        <v>86068</v>
      </c>
      <c r="C754" s="106">
        <v>172.5</v>
      </c>
      <c r="D754" s="106">
        <v>1386.6</v>
      </c>
    </row>
    <row r="755" spans="1:4">
      <c r="A755" s="105">
        <v>3084</v>
      </c>
      <c r="B755" s="105">
        <v>86068</v>
      </c>
      <c r="C755" s="106">
        <v>172.5</v>
      </c>
      <c r="D755" s="106">
        <v>1386.6</v>
      </c>
    </row>
    <row r="756" spans="1:4">
      <c r="A756" s="105">
        <v>3085</v>
      </c>
      <c r="B756" s="105">
        <v>86068</v>
      </c>
      <c r="C756" s="106">
        <v>172.5</v>
      </c>
      <c r="D756" s="106">
        <v>1386.6</v>
      </c>
    </row>
    <row r="757" spans="1:4">
      <c r="A757" s="105">
        <v>3086</v>
      </c>
      <c r="B757" s="105">
        <v>86068</v>
      </c>
      <c r="C757" s="106">
        <v>172.5</v>
      </c>
      <c r="D757" s="106">
        <v>1386.6</v>
      </c>
    </row>
    <row r="758" spans="1:4">
      <c r="A758" s="105">
        <v>3087</v>
      </c>
      <c r="B758" s="105">
        <v>86068</v>
      </c>
      <c r="C758" s="106">
        <v>172.5</v>
      </c>
      <c r="D758" s="106">
        <v>1386.6</v>
      </c>
    </row>
    <row r="759" spans="1:4">
      <c r="A759" s="105">
        <v>3088</v>
      </c>
      <c r="B759" s="105">
        <v>86068</v>
      </c>
      <c r="C759" s="106">
        <v>172.5</v>
      </c>
      <c r="D759" s="106">
        <v>1386.6</v>
      </c>
    </row>
    <row r="760" spans="1:4">
      <c r="A760" s="105">
        <v>3089</v>
      </c>
      <c r="B760" s="105">
        <v>86068</v>
      </c>
      <c r="C760" s="106">
        <v>172.5</v>
      </c>
      <c r="D760" s="106">
        <v>1386.6</v>
      </c>
    </row>
    <row r="761" spans="1:4">
      <c r="A761" s="105">
        <v>3090</v>
      </c>
      <c r="B761" s="105">
        <v>86068</v>
      </c>
      <c r="C761" s="106">
        <v>172.5</v>
      </c>
      <c r="D761" s="106">
        <v>1386.6</v>
      </c>
    </row>
    <row r="762" spans="1:4">
      <c r="A762" s="105">
        <v>3091</v>
      </c>
      <c r="B762" s="105">
        <v>86068</v>
      </c>
      <c r="C762" s="106">
        <v>172.5</v>
      </c>
      <c r="D762" s="106">
        <v>1386.6</v>
      </c>
    </row>
    <row r="763" spans="1:4">
      <c r="A763" s="105">
        <v>3093</v>
      </c>
      <c r="B763" s="105">
        <v>86068</v>
      </c>
      <c r="C763" s="106">
        <v>172.5</v>
      </c>
      <c r="D763" s="106">
        <v>1386.6</v>
      </c>
    </row>
    <row r="764" spans="1:4">
      <c r="A764" s="105">
        <v>3094</v>
      </c>
      <c r="B764" s="105">
        <v>86068</v>
      </c>
      <c r="C764" s="106">
        <v>172.5</v>
      </c>
      <c r="D764" s="106">
        <v>1386.6</v>
      </c>
    </row>
    <row r="765" spans="1:4">
      <c r="A765" s="105">
        <v>3095</v>
      </c>
      <c r="B765" s="105">
        <v>86068</v>
      </c>
      <c r="C765" s="106">
        <v>172.5</v>
      </c>
      <c r="D765" s="106">
        <v>1386.6</v>
      </c>
    </row>
    <row r="766" spans="1:4">
      <c r="A766" s="105">
        <v>3096</v>
      </c>
      <c r="B766" s="105">
        <v>86068</v>
      </c>
      <c r="C766" s="106">
        <v>172.5</v>
      </c>
      <c r="D766" s="106">
        <v>1386.6</v>
      </c>
    </row>
    <row r="767" spans="1:4">
      <c r="A767" s="105">
        <v>3097</v>
      </c>
      <c r="B767" s="105">
        <v>86383</v>
      </c>
      <c r="C767" s="106">
        <v>147.9</v>
      </c>
      <c r="D767" s="106">
        <v>1758</v>
      </c>
    </row>
    <row r="768" spans="1:4">
      <c r="A768" s="105">
        <v>3099</v>
      </c>
      <c r="B768" s="105">
        <v>86068</v>
      </c>
      <c r="C768" s="106">
        <v>172.5</v>
      </c>
      <c r="D768" s="106">
        <v>1386.6</v>
      </c>
    </row>
    <row r="769" spans="1:4">
      <c r="A769" s="105">
        <v>3101</v>
      </c>
      <c r="B769" s="105">
        <v>86071</v>
      </c>
      <c r="C769" s="106">
        <v>167</v>
      </c>
      <c r="D769" s="106">
        <v>1055.2</v>
      </c>
    </row>
    <row r="770" spans="1:4">
      <c r="A770" s="105">
        <v>3102</v>
      </c>
      <c r="B770" s="105">
        <v>86068</v>
      </c>
      <c r="C770" s="106">
        <v>172.5</v>
      </c>
      <c r="D770" s="106">
        <v>1386.6</v>
      </c>
    </row>
    <row r="771" spans="1:4">
      <c r="A771" s="105">
        <v>3103</v>
      </c>
      <c r="B771" s="105">
        <v>86068</v>
      </c>
      <c r="C771" s="106">
        <v>172.5</v>
      </c>
      <c r="D771" s="106">
        <v>1386.6</v>
      </c>
    </row>
    <row r="772" spans="1:4">
      <c r="A772" s="105">
        <v>3104</v>
      </c>
      <c r="B772" s="105">
        <v>86068</v>
      </c>
      <c r="C772" s="106">
        <v>172.5</v>
      </c>
      <c r="D772" s="106">
        <v>1386.6</v>
      </c>
    </row>
    <row r="773" spans="1:4">
      <c r="A773" s="105">
        <v>3105</v>
      </c>
      <c r="B773" s="105">
        <v>86068</v>
      </c>
      <c r="C773" s="106">
        <v>172.5</v>
      </c>
      <c r="D773" s="106">
        <v>1386.6</v>
      </c>
    </row>
    <row r="774" spans="1:4">
      <c r="A774" s="105">
        <v>3106</v>
      </c>
      <c r="B774" s="105">
        <v>86068</v>
      </c>
      <c r="C774" s="106">
        <v>172.5</v>
      </c>
      <c r="D774" s="106">
        <v>1386.6</v>
      </c>
    </row>
    <row r="775" spans="1:4">
      <c r="A775" s="105">
        <v>3107</v>
      </c>
      <c r="B775" s="105">
        <v>86068</v>
      </c>
      <c r="C775" s="106">
        <v>172.5</v>
      </c>
      <c r="D775" s="106">
        <v>1386.6</v>
      </c>
    </row>
    <row r="776" spans="1:4">
      <c r="A776" s="105">
        <v>3108</v>
      </c>
      <c r="B776" s="105">
        <v>86068</v>
      </c>
      <c r="C776" s="106">
        <v>172.5</v>
      </c>
      <c r="D776" s="106">
        <v>1386.6</v>
      </c>
    </row>
    <row r="777" spans="1:4">
      <c r="A777" s="105">
        <v>3109</v>
      </c>
      <c r="B777" s="105">
        <v>86068</v>
      </c>
      <c r="C777" s="106">
        <v>172.5</v>
      </c>
      <c r="D777" s="106">
        <v>1386.6</v>
      </c>
    </row>
    <row r="778" spans="1:4">
      <c r="A778" s="105">
        <v>3111</v>
      </c>
      <c r="B778" s="105">
        <v>86068</v>
      </c>
      <c r="C778" s="106">
        <v>172.5</v>
      </c>
      <c r="D778" s="106">
        <v>1386.6</v>
      </c>
    </row>
    <row r="779" spans="1:4">
      <c r="A779" s="105">
        <v>3113</v>
      </c>
      <c r="B779" s="105">
        <v>86068</v>
      </c>
      <c r="C779" s="106">
        <v>172.5</v>
      </c>
      <c r="D779" s="106">
        <v>1386.6</v>
      </c>
    </row>
    <row r="780" spans="1:4">
      <c r="A780" s="105">
        <v>3114</v>
      </c>
      <c r="B780" s="105">
        <v>86104</v>
      </c>
      <c r="C780" s="106">
        <v>167.2</v>
      </c>
      <c r="D780" s="106">
        <v>1465.5</v>
      </c>
    </row>
    <row r="781" spans="1:4">
      <c r="A781" s="105">
        <v>3115</v>
      </c>
      <c r="B781" s="105">
        <v>86383</v>
      </c>
      <c r="C781" s="106">
        <v>147.9</v>
      </c>
      <c r="D781" s="106">
        <v>1758</v>
      </c>
    </row>
    <row r="782" spans="1:4">
      <c r="A782" s="105">
        <v>3116</v>
      </c>
      <c r="B782" s="105">
        <v>86383</v>
      </c>
      <c r="C782" s="106">
        <v>147.9</v>
      </c>
      <c r="D782" s="106">
        <v>1758</v>
      </c>
    </row>
    <row r="783" spans="1:4">
      <c r="A783" s="105">
        <v>3121</v>
      </c>
      <c r="B783" s="105">
        <v>86071</v>
      </c>
      <c r="C783" s="106">
        <v>167</v>
      </c>
      <c r="D783" s="106">
        <v>1055.2</v>
      </c>
    </row>
    <row r="784" spans="1:4">
      <c r="A784" s="105">
        <v>3122</v>
      </c>
      <c r="B784" s="105">
        <v>86071</v>
      </c>
      <c r="C784" s="106">
        <v>167</v>
      </c>
      <c r="D784" s="106">
        <v>1055.2</v>
      </c>
    </row>
    <row r="785" spans="1:4">
      <c r="A785" s="105">
        <v>3123</v>
      </c>
      <c r="B785" s="105">
        <v>86071</v>
      </c>
      <c r="C785" s="106">
        <v>167</v>
      </c>
      <c r="D785" s="106">
        <v>1055.2</v>
      </c>
    </row>
    <row r="786" spans="1:4">
      <c r="A786" s="105">
        <v>3124</v>
      </c>
      <c r="B786" s="105">
        <v>86071</v>
      </c>
      <c r="C786" s="106">
        <v>167</v>
      </c>
      <c r="D786" s="106">
        <v>1055.2</v>
      </c>
    </row>
    <row r="787" spans="1:4">
      <c r="A787" s="105">
        <v>3125</v>
      </c>
      <c r="B787" s="105">
        <v>86068</v>
      </c>
      <c r="C787" s="106">
        <v>172.5</v>
      </c>
      <c r="D787" s="106">
        <v>1386.6</v>
      </c>
    </row>
    <row r="788" spans="1:4">
      <c r="A788" s="105">
        <v>3126</v>
      </c>
      <c r="B788" s="105">
        <v>86071</v>
      </c>
      <c r="C788" s="106">
        <v>167</v>
      </c>
      <c r="D788" s="106">
        <v>1055.2</v>
      </c>
    </row>
    <row r="789" spans="1:4">
      <c r="A789" s="105">
        <v>3127</v>
      </c>
      <c r="B789" s="105">
        <v>86068</v>
      </c>
      <c r="C789" s="106">
        <v>172.5</v>
      </c>
      <c r="D789" s="106">
        <v>1386.6</v>
      </c>
    </row>
    <row r="790" spans="1:4">
      <c r="A790" s="105">
        <v>3128</v>
      </c>
      <c r="B790" s="105">
        <v>86068</v>
      </c>
      <c r="C790" s="106">
        <v>172.5</v>
      </c>
      <c r="D790" s="106">
        <v>1386.6</v>
      </c>
    </row>
    <row r="791" spans="1:4">
      <c r="A791" s="105">
        <v>3129</v>
      </c>
      <c r="B791" s="105">
        <v>86068</v>
      </c>
      <c r="C791" s="106">
        <v>172.5</v>
      </c>
      <c r="D791" s="106">
        <v>1386.6</v>
      </c>
    </row>
    <row r="792" spans="1:4">
      <c r="A792" s="105">
        <v>3130</v>
      </c>
      <c r="B792" s="105">
        <v>86068</v>
      </c>
      <c r="C792" s="106">
        <v>172.5</v>
      </c>
      <c r="D792" s="106">
        <v>1386.6</v>
      </c>
    </row>
    <row r="793" spans="1:4">
      <c r="A793" s="105">
        <v>3131</v>
      </c>
      <c r="B793" s="105">
        <v>86104</v>
      </c>
      <c r="C793" s="106">
        <v>167.2</v>
      </c>
      <c r="D793" s="106">
        <v>1465.5</v>
      </c>
    </row>
    <row r="794" spans="1:4">
      <c r="A794" s="105">
        <v>3132</v>
      </c>
      <c r="B794" s="105">
        <v>86104</v>
      </c>
      <c r="C794" s="106">
        <v>167.2</v>
      </c>
      <c r="D794" s="106">
        <v>1465.5</v>
      </c>
    </row>
    <row r="795" spans="1:4">
      <c r="A795" s="105">
        <v>3133</v>
      </c>
      <c r="B795" s="105">
        <v>86104</v>
      </c>
      <c r="C795" s="106">
        <v>167.2</v>
      </c>
      <c r="D795" s="106">
        <v>1465.5</v>
      </c>
    </row>
    <row r="796" spans="1:4">
      <c r="A796" s="105">
        <v>3134</v>
      </c>
      <c r="B796" s="105">
        <v>86104</v>
      </c>
      <c r="C796" s="106">
        <v>167.2</v>
      </c>
      <c r="D796" s="106">
        <v>1465.5</v>
      </c>
    </row>
    <row r="797" spans="1:4">
      <c r="A797" s="105">
        <v>3135</v>
      </c>
      <c r="B797" s="105">
        <v>86104</v>
      </c>
      <c r="C797" s="106">
        <v>167.2</v>
      </c>
      <c r="D797" s="106">
        <v>1465.5</v>
      </c>
    </row>
    <row r="798" spans="1:4">
      <c r="A798" s="105">
        <v>3136</v>
      </c>
      <c r="B798" s="105">
        <v>86104</v>
      </c>
      <c r="C798" s="106">
        <v>167.2</v>
      </c>
      <c r="D798" s="106">
        <v>1465.5</v>
      </c>
    </row>
    <row r="799" spans="1:4">
      <c r="A799" s="105">
        <v>3137</v>
      </c>
      <c r="B799" s="105">
        <v>86104</v>
      </c>
      <c r="C799" s="106">
        <v>167.2</v>
      </c>
      <c r="D799" s="106">
        <v>1465.5</v>
      </c>
    </row>
    <row r="800" spans="1:4">
      <c r="A800" s="105">
        <v>3138</v>
      </c>
      <c r="B800" s="105">
        <v>86104</v>
      </c>
      <c r="C800" s="106">
        <v>167.2</v>
      </c>
      <c r="D800" s="106">
        <v>1465.5</v>
      </c>
    </row>
    <row r="801" spans="1:4">
      <c r="A801" s="105">
        <v>3139</v>
      </c>
      <c r="B801" s="105">
        <v>86383</v>
      </c>
      <c r="C801" s="106">
        <v>147.9</v>
      </c>
      <c r="D801" s="106">
        <v>1758</v>
      </c>
    </row>
    <row r="802" spans="1:4">
      <c r="A802" s="105">
        <v>3140</v>
      </c>
      <c r="B802" s="105">
        <v>86383</v>
      </c>
      <c r="C802" s="106">
        <v>147.9</v>
      </c>
      <c r="D802" s="106">
        <v>1758</v>
      </c>
    </row>
    <row r="803" spans="1:4">
      <c r="A803" s="105">
        <v>3141</v>
      </c>
      <c r="B803" s="105">
        <v>86071</v>
      </c>
      <c r="C803" s="106">
        <v>167</v>
      </c>
      <c r="D803" s="106">
        <v>1055.2</v>
      </c>
    </row>
    <row r="804" spans="1:4">
      <c r="A804" s="105">
        <v>3142</v>
      </c>
      <c r="B804" s="105">
        <v>86071</v>
      </c>
      <c r="C804" s="106">
        <v>167</v>
      </c>
      <c r="D804" s="106">
        <v>1055.2</v>
      </c>
    </row>
    <row r="805" spans="1:4">
      <c r="A805" s="105">
        <v>3143</v>
      </c>
      <c r="B805" s="105">
        <v>86071</v>
      </c>
      <c r="C805" s="106">
        <v>167</v>
      </c>
      <c r="D805" s="106">
        <v>1055.2</v>
      </c>
    </row>
    <row r="806" spans="1:4">
      <c r="A806" s="105">
        <v>3144</v>
      </c>
      <c r="B806" s="105">
        <v>86071</v>
      </c>
      <c r="C806" s="106">
        <v>167</v>
      </c>
      <c r="D806" s="106">
        <v>1055.2</v>
      </c>
    </row>
    <row r="807" spans="1:4">
      <c r="A807" s="105">
        <v>3145</v>
      </c>
      <c r="B807" s="105">
        <v>86071</v>
      </c>
      <c r="C807" s="106">
        <v>167</v>
      </c>
      <c r="D807" s="106">
        <v>1055.2</v>
      </c>
    </row>
    <row r="808" spans="1:4">
      <c r="A808" s="105">
        <v>3146</v>
      </c>
      <c r="B808" s="105">
        <v>86071</v>
      </c>
      <c r="C808" s="106">
        <v>167</v>
      </c>
      <c r="D808" s="106">
        <v>1055.2</v>
      </c>
    </row>
    <row r="809" spans="1:4">
      <c r="A809" s="105">
        <v>3147</v>
      </c>
      <c r="B809" s="105">
        <v>86071</v>
      </c>
      <c r="C809" s="106">
        <v>167</v>
      </c>
      <c r="D809" s="106">
        <v>1055.2</v>
      </c>
    </row>
    <row r="810" spans="1:4">
      <c r="A810" s="105">
        <v>3148</v>
      </c>
      <c r="B810" s="105">
        <v>86077</v>
      </c>
      <c r="C810" s="106">
        <v>169.4</v>
      </c>
      <c r="D810" s="106">
        <v>1355.6</v>
      </c>
    </row>
    <row r="811" spans="1:4">
      <c r="A811" s="105">
        <v>3149</v>
      </c>
      <c r="B811" s="105">
        <v>86104</v>
      </c>
      <c r="C811" s="106">
        <v>167.2</v>
      </c>
      <c r="D811" s="106">
        <v>1465.5</v>
      </c>
    </row>
    <row r="812" spans="1:4">
      <c r="A812" s="105">
        <v>3150</v>
      </c>
      <c r="B812" s="105">
        <v>86104</v>
      </c>
      <c r="C812" s="106">
        <v>167.2</v>
      </c>
      <c r="D812" s="106">
        <v>1465.5</v>
      </c>
    </row>
    <row r="813" spans="1:4">
      <c r="A813" s="105">
        <v>3151</v>
      </c>
      <c r="B813" s="105">
        <v>86104</v>
      </c>
      <c r="C813" s="106">
        <v>167.2</v>
      </c>
      <c r="D813" s="106">
        <v>1465.5</v>
      </c>
    </row>
    <row r="814" spans="1:4">
      <c r="A814" s="105">
        <v>3152</v>
      </c>
      <c r="B814" s="105">
        <v>86104</v>
      </c>
      <c r="C814" s="106">
        <v>167.2</v>
      </c>
      <c r="D814" s="106">
        <v>1465.5</v>
      </c>
    </row>
    <row r="815" spans="1:4">
      <c r="A815" s="105">
        <v>3153</v>
      </c>
      <c r="B815" s="105">
        <v>86104</v>
      </c>
      <c r="C815" s="106">
        <v>167.2</v>
      </c>
      <c r="D815" s="106">
        <v>1465.5</v>
      </c>
    </row>
    <row r="816" spans="1:4">
      <c r="A816" s="105">
        <v>3154</v>
      </c>
      <c r="B816" s="105">
        <v>86104</v>
      </c>
      <c r="C816" s="106">
        <v>167.2</v>
      </c>
      <c r="D816" s="106">
        <v>1465.5</v>
      </c>
    </row>
    <row r="817" spans="1:4">
      <c r="A817" s="105">
        <v>3155</v>
      </c>
      <c r="B817" s="105">
        <v>86104</v>
      </c>
      <c r="C817" s="106">
        <v>167.2</v>
      </c>
      <c r="D817" s="106">
        <v>1465.5</v>
      </c>
    </row>
    <row r="818" spans="1:4">
      <c r="A818" s="105">
        <v>3156</v>
      </c>
      <c r="B818" s="105">
        <v>86104</v>
      </c>
      <c r="C818" s="106">
        <v>167.2</v>
      </c>
      <c r="D818" s="106">
        <v>1465.5</v>
      </c>
    </row>
    <row r="819" spans="1:4">
      <c r="A819" s="105">
        <v>3158</v>
      </c>
      <c r="B819" s="105">
        <v>86104</v>
      </c>
      <c r="C819" s="106">
        <v>167.2</v>
      </c>
      <c r="D819" s="106">
        <v>1465.5</v>
      </c>
    </row>
    <row r="820" spans="1:4">
      <c r="A820" s="105">
        <v>3159</v>
      </c>
      <c r="B820" s="105">
        <v>86104</v>
      </c>
      <c r="C820" s="106">
        <v>167.2</v>
      </c>
      <c r="D820" s="106">
        <v>1465.5</v>
      </c>
    </row>
    <row r="821" spans="1:4">
      <c r="A821" s="105">
        <v>3160</v>
      </c>
      <c r="B821" s="105">
        <v>86104</v>
      </c>
      <c r="C821" s="106">
        <v>167.2</v>
      </c>
      <c r="D821" s="106">
        <v>1465.5</v>
      </c>
    </row>
    <row r="822" spans="1:4">
      <c r="A822" s="105">
        <v>3161</v>
      </c>
      <c r="B822" s="105">
        <v>86071</v>
      </c>
      <c r="C822" s="106">
        <v>167</v>
      </c>
      <c r="D822" s="106">
        <v>1055.2</v>
      </c>
    </row>
    <row r="823" spans="1:4">
      <c r="A823" s="105">
        <v>3162</v>
      </c>
      <c r="B823" s="105">
        <v>86071</v>
      </c>
      <c r="C823" s="106">
        <v>167</v>
      </c>
      <c r="D823" s="106">
        <v>1055.2</v>
      </c>
    </row>
    <row r="824" spans="1:4">
      <c r="A824" s="105">
        <v>3163</v>
      </c>
      <c r="B824" s="105">
        <v>86077</v>
      </c>
      <c r="C824" s="106">
        <v>169.4</v>
      </c>
      <c r="D824" s="106">
        <v>1355.6</v>
      </c>
    </row>
    <row r="825" spans="1:4">
      <c r="A825" s="105">
        <v>3165</v>
      </c>
      <c r="B825" s="105">
        <v>86077</v>
      </c>
      <c r="C825" s="106">
        <v>169.4</v>
      </c>
      <c r="D825" s="106">
        <v>1355.6</v>
      </c>
    </row>
    <row r="826" spans="1:4">
      <c r="A826" s="105">
        <v>3166</v>
      </c>
      <c r="B826" s="105">
        <v>86077</v>
      </c>
      <c r="C826" s="106">
        <v>169.4</v>
      </c>
      <c r="D826" s="106">
        <v>1355.6</v>
      </c>
    </row>
    <row r="827" spans="1:4">
      <c r="A827" s="105">
        <v>3167</v>
      </c>
      <c r="B827" s="105">
        <v>86077</v>
      </c>
      <c r="C827" s="106">
        <v>169.4</v>
      </c>
      <c r="D827" s="106">
        <v>1355.6</v>
      </c>
    </row>
    <row r="828" spans="1:4">
      <c r="A828" s="105">
        <v>3168</v>
      </c>
      <c r="B828" s="105">
        <v>86077</v>
      </c>
      <c r="C828" s="106">
        <v>169.4</v>
      </c>
      <c r="D828" s="106">
        <v>1355.6</v>
      </c>
    </row>
    <row r="829" spans="1:4">
      <c r="A829" s="105">
        <v>3169</v>
      </c>
      <c r="B829" s="105">
        <v>86077</v>
      </c>
      <c r="C829" s="106">
        <v>169.4</v>
      </c>
      <c r="D829" s="106">
        <v>1355.6</v>
      </c>
    </row>
    <row r="830" spans="1:4">
      <c r="A830" s="105">
        <v>3170</v>
      </c>
      <c r="B830" s="105">
        <v>86077</v>
      </c>
      <c r="C830" s="106">
        <v>169.4</v>
      </c>
      <c r="D830" s="106">
        <v>1355.6</v>
      </c>
    </row>
    <row r="831" spans="1:4">
      <c r="A831" s="105">
        <v>3171</v>
      </c>
      <c r="B831" s="105">
        <v>86077</v>
      </c>
      <c r="C831" s="106">
        <v>169.4</v>
      </c>
      <c r="D831" s="106">
        <v>1355.6</v>
      </c>
    </row>
    <row r="832" spans="1:4">
      <c r="A832" s="105">
        <v>3172</v>
      </c>
      <c r="B832" s="105">
        <v>86077</v>
      </c>
      <c r="C832" s="106">
        <v>169.4</v>
      </c>
      <c r="D832" s="106">
        <v>1355.6</v>
      </c>
    </row>
    <row r="833" spans="1:4">
      <c r="A833" s="105">
        <v>3173</v>
      </c>
      <c r="B833" s="105">
        <v>86077</v>
      </c>
      <c r="C833" s="106">
        <v>169.4</v>
      </c>
      <c r="D833" s="106">
        <v>1355.6</v>
      </c>
    </row>
    <row r="834" spans="1:4">
      <c r="A834" s="105">
        <v>3174</v>
      </c>
      <c r="B834" s="105">
        <v>86077</v>
      </c>
      <c r="C834" s="106">
        <v>169.4</v>
      </c>
      <c r="D834" s="106">
        <v>1355.6</v>
      </c>
    </row>
    <row r="835" spans="1:4">
      <c r="A835" s="105">
        <v>3175</v>
      </c>
      <c r="B835" s="105">
        <v>86077</v>
      </c>
      <c r="C835" s="106">
        <v>169.4</v>
      </c>
      <c r="D835" s="106">
        <v>1355.6</v>
      </c>
    </row>
    <row r="836" spans="1:4">
      <c r="A836" s="105">
        <v>3177</v>
      </c>
      <c r="B836" s="105">
        <v>86077</v>
      </c>
      <c r="C836" s="106">
        <v>169.4</v>
      </c>
      <c r="D836" s="106">
        <v>1355.6</v>
      </c>
    </row>
    <row r="837" spans="1:4">
      <c r="A837" s="105">
        <v>3178</v>
      </c>
      <c r="B837" s="105">
        <v>86104</v>
      </c>
      <c r="C837" s="106">
        <v>167.2</v>
      </c>
      <c r="D837" s="106">
        <v>1465.5</v>
      </c>
    </row>
    <row r="838" spans="1:4">
      <c r="A838" s="105">
        <v>3179</v>
      </c>
      <c r="B838" s="105">
        <v>86104</v>
      </c>
      <c r="C838" s="106">
        <v>167.2</v>
      </c>
      <c r="D838" s="106">
        <v>1465.5</v>
      </c>
    </row>
    <row r="839" spans="1:4">
      <c r="A839" s="105">
        <v>3180</v>
      </c>
      <c r="B839" s="105">
        <v>86104</v>
      </c>
      <c r="C839" s="106">
        <v>167.2</v>
      </c>
      <c r="D839" s="106">
        <v>1465.5</v>
      </c>
    </row>
    <row r="840" spans="1:4">
      <c r="A840" s="105">
        <v>3181</v>
      </c>
      <c r="B840" s="105">
        <v>86071</v>
      </c>
      <c r="C840" s="106">
        <v>167</v>
      </c>
      <c r="D840" s="106">
        <v>1055.2</v>
      </c>
    </row>
    <row r="841" spans="1:4">
      <c r="A841" s="105">
        <v>3182</v>
      </c>
      <c r="B841" s="105">
        <v>86071</v>
      </c>
      <c r="C841" s="106">
        <v>167</v>
      </c>
      <c r="D841" s="106">
        <v>1055.2</v>
      </c>
    </row>
    <row r="842" spans="1:4">
      <c r="A842" s="105">
        <v>3183</v>
      </c>
      <c r="B842" s="105">
        <v>86071</v>
      </c>
      <c r="C842" s="106">
        <v>167</v>
      </c>
      <c r="D842" s="106">
        <v>1055.2</v>
      </c>
    </row>
    <row r="843" spans="1:4">
      <c r="A843" s="105">
        <v>3184</v>
      </c>
      <c r="B843" s="105">
        <v>86071</v>
      </c>
      <c r="C843" s="106">
        <v>167</v>
      </c>
      <c r="D843" s="106">
        <v>1055.2</v>
      </c>
    </row>
    <row r="844" spans="1:4">
      <c r="A844" s="105">
        <v>3185</v>
      </c>
      <c r="B844" s="105">
        <v>86071</v>
      </c>
      <c r="C844" s="106">
        <v>167</v>
      </c>
      <c r="D844" s="106">
        <v>1055.2</v>
      </c>
    </row>
    <row r="845" spans="1:4">
      <c r="A845" s="105">
        <v>3186</v>
      </c>
      <c r="B845" s="105">
        <v>86071</v>
      </c>
      <c r="C845" s="106">
        <v>167</v>
      </c>
      <c r="D845" s="106">
        <v>1055.2</v>
      </c>
    </row>
    <row r="846" spans="1:4">
      <c r="A846" s="105">
        <v>3187</v>
      </c>
      <c r="B846" s="105">
        <v>86077</v>
      </c>
      <c r="C846" s="106">
        <v>169.4</v>
      </c>
      <c r="D846" s="106">
        <v>1355.6</v>
      </c>
    </row>
    <row r="847" spans="1:4">
      <c r="A847" s="105">
        <v>3188</v>
      </c>
      <c r="B847" s="105">
        <v>86077</v>
      </c>
      <c r="C847" s="106">
        <v>169.4</v>
      </c>
      <c r="D847" s="106">
        <v>1355.6</v>
      </c>
    </row>
    <row r="848" spans="1:4">
      <c r="A848" s="105">
        <v>3189</v>
      </c>
      <c r="B848" s="105">
        <v>86077</v>
      </c>
      <c r="C848" s="106">
        <v>169.4</v>
      </c>
      <c r="D848" s="106">
        <v>1355.6</v>
      </c>
    </row>
    <row r="849" spans="1:4">
      <c r="A849" s="105">
        <v>3190</v>
      </c>
      <c r="B849" s="105">
        <v>86077</v>
      </c>
      <c r="C849" s="106">
        <v>169.4</v>
      </c>
      <c r="D849" s="106">
        <v>1355.6</v>
      </c>
    </row>
    <row r="850" spans="1:4">
      <c r="A850" s="105">
        <v>3191</v>
      </c>
      <c r="B850" s="105">
        <v>86077</v>
      </c>
      <c r="C850" s="106">
        <v>169.4</v>
      </c>
      <c r="D850" s="106">
        <v>1355.6</v>
      </c>
    </row>
    <row r="851" spans="1:4">
      <c r="A851" s="105">
        <v>3192</v>
      </c>
      <c r="B851" s="105">
        <v>86077</v>
      </c>
      <c r="C851" s="106">
        <v>169.4</v>
      </c>
      <c r="D851" s="106">
        <v>1355.6</v>
      </c>
    </row>
    <row r="852" spans="1:4">
      <c r="A852" s="105">
        <v>3193</v>
      </c>
      <c r="B852" s="105">
        <v>86077</v>
      </c>
      <c r="C852" s="106">
        <v>169.4</v>
      </c>
      <c r="D852" s="106">
        <v>1355.6</v>
      </c>
    </row>
    <row r="853" spans="1:4">
      <c r="A853" s="105">
        <v>3194</v>
      </c>
      <c r="B853" s="105">
        <v>86077</v>
      </c>
      <c r="C853" s="106">
        <v>169.4</v>
      </c>
      <c r="D853" s="106">
        <v>1355.6</v>
      </c>
    </row>
    <row r="854" spans="1:4">
      <c r="A854" s="105">
        <v>3195</v>
      </c>
      <c r="B854" s="105">
        <v>86077</v>
      </c>
      <c r="C854" s="106">
        <v>169.4</v>
      </c>
      <c r="D854" s="106">
        <v>1355.6</v>
      </c>
    </row>
    <row r="855" spans="1:4">
      <c r="A855" s="105">
        <v>3196</v>
      </c>
      <c r="B855" s="105">
        <v>86077</v>
      </c>
      <c r="C855" s="106">
        <v>169.4</v>
      </c>
      <c r="D855" s="106">
        <v>1355.6</v>
      </c>
    </row>
    <row r="856" spans="1:4">
      <c r="A856" s="105">
        <v>3197</v>
      </c>
      <c r="B856" s="105">
        <v>86371</v>
      </c>
      <c r="C856" s="106">
        <v>167.7</v>
      </c>
      <c r="D856" s="106">
        <v>1314.6</v>
      </c>
    </row>
    <row r="857" spans="1:4">
      <c r="A857" s="105">
        <v>3198</v>
      </c>
      <c r="B857" s="105">
        <v>86371</v>
      </c>
      <c r="C857" s="106">
        <v>167.7</v>
      </c>
      <c r="D857" s="106">
        <v>1314.6</v>
      </c>
    </row>
    <row r="858" spans="1:4">
      <c r="A858" s="105">
        <v>3199</v>
      </c>
      <c r="B858" s="105">
        <v>86371</v>
      </c>
      <c r="C858" s="106">
        <v>167.7</v>
      </c>
      <c r="D858" s="106">
        <v>1314.6</v>
      </c>
    </row>
    <row r="859" spans="1:4">
      <c r="A859" s="105">
        <v>3200</v>
      </c>
      <c r="B859" s="105">
        <v>86371</v>
      </c>
      <c r="C859" s="106">
        <v>167.7</v>
      </c>
      <c r="D859" s="106">
        <v>1314.6</v>
      </c>
    </row>
    <row r="860" spans="1:4">
      <c r="A860" s="105">
        <v>3201</v>
      </c>
      <c r="B860" s="105">
        <v>86371</v>
      </c>
      <c r="C860" s="106">
        <v>167.7</v>
      </c>
      <c r="D860" s="106">
        <v>1314.6</v>
      </c>
    </row>
    <row r="861" spans="1:4">
      <c r="A861" s="105">
        <v>3202</v>
      </c>
      <c r="B861" s="105">
        <v>86077</v>
      </c>
      <c r="C861" s="106">
        <v>169.4</v>
      </c>
      <c r="D861" s="106">
        <v>1355.6</v>
      </c>
    </row>
    <row r="862" spans="1:4">
      <c r="A862" s="105">
        <v>3204</v>
      </c>
      <c r="B862" s="105">
        <v>86077</v>
      </c>
      <c r="C862" s="106">
        <v>169.4</v>
      </c>
      <c r="D862" s="106">
        <v>1355.6</v>
      </c>
    </row>
    <row r="863" spans="1:4">
      <c r="A863" s="105">
        <v>3205</v>
      </c>
      <c r="B863" s="105">
        <v>86071</v>
      </c>
      <c r="C863" s="106">
        <v>167</v>
      </c>
      <c r="D863" s="106">
        <v>1055.2</v>
      </c>
    </row>
    <row r="864" spans="1:4">
      <c r="A864" s="105">
        <v>3206</v>
      </c>
      <c r="B864" s="105">
        <v>86071</v>
      </c>
      <c r="C864" s="106">
        <v>167</v>
      </c>
      <c r="D864" s="106">
        <v>1055.2</v>
      </c>
    </row>
    <row r="865" spans="1:4">
      <c r="A865" s="105">
        <v>3207</v>
      </c>
      <c r="B865" s="105">
        <v>86071</v>
      </c>
      <c r="C865" s="106">
        <v>167</v>
      </c>
      <c r="D865" s="106">
        <v>1055.2</v>
      </c>
    </row>
    <row r="866" spans="1:4">
      <c r="A866" s="105">
        <v>3211</v>
      </c>
      <c r="B866" s="105">
        <v>87113</v>
      </c>
      <c r="C866" s="106">
        <v>144</v>
      </c>
      <c r="D866" s="106">
        <v>1461.7</v>
      </c>
    </row>
    <row r="867" spans="1:4">
      <c r="A867" s="105">
        <v>3212</v>
      </c>
      <c r="B867" s="105">
        <v>87113</v>
      </c>
      <c r="C867" s="106">
        <v>144</v>
      </c>
      <c r="D867" s="106">
        <v>1461.7</v>
      </c>
    </row>
    <row r="868" spans="1:4">
      <c r="A868" s="105">
        <v>3213</v>
      </c>
      <c r="B868" s="105">
        <v>87168</v>
      </c>
      <c r="C868" s="106">
        <v>90.3</v>
      </c>
      <c r="D868" s="106">
        <v>1797.1</v>
      </c>
    </row>
    <row r="869" spans="1:4">
      <c r="A869" s="105">
        <v>3214</v>
      </c>
      <c r="B869" s="105">
        <v>87113</v>
      </c>
      <c r="C869" s="106">
        <v>144</v>
      </c>
      <c r="D869" s="106">
        <v>1461.7</v>
      </c>
    </row>
    <row r="870" spans="1:4">
      <c r="A870" s="105">
        <v>3215</v>
      </c>
      <c r="B870" s="105">
        <v>87113</v>
      </c>
      <c r="C870" s="106">
        <v>144</v>
      </c>
      <c r="D870" s="106">
        <v>1461.7</v>
      </c>
    </row>
    <row r="871" spans="1:4">
      <c r="A871" s="105">
        <v>3216</v>
      </c>
      <c r="B871" s="105">
        <v>87113</v>
      </c>
      <c r="C871" s="106">
        <v>144</v>
      </c>
      <c r="D871" s="106">
        <v>1461.7</v>
      </c>
    </row>
    <row r="872" spans="1:4">
      <c r="A872" s="105">
        <v>3217</v>
      </c>
      <c r="B872" s="105">
        <v>86383</v>
      </c>
      <c r="C872" s="106">
        <v>147.9</v>
      </c>
      <c r="D872" s="106">
        <v>1758</v>
      </c>
    </row>
    <row r="873" spans="1:4">
      <c r="A873" s="105">
        <v>3218</v>
      </c>
      <c r="B873" s="105">
        <v>87113</v>
      </c>
      <c r="C873" s="106">
        <v>144</v>
      </c>
      <c r="D873" s="106">
        <v>1461.7</v>
      </c>
    </row>
    <row r="874" spans="1:4">
      <c r="A874" s="105">
        <v>3219</v>
      </c>
      <c r="B874" s="105">
        <v>87113</v>
      </c>
      <c r="C874" s="106">
        <v>144</v>
      </c>
      <c r="D874" s="106">
        <v>1461.7</v>
      </c>
    </row>
    <row r="875" spans="1:4">
      <c r="A875" s="105">
        <v>3220</v>
      </c>
      <c r="B875" s="105">
        <v>86371</v>
      </c>
      <c r="C875" s="106">
        <v>167.7</v>
      </c>
      <c r="D875" s="106">
        <v>1314.6</v>
      </c>
    </row>
    <row r="876" spans="1:4">
      <c r="A876" s="105">
        <v>3221</v>
      </c>
      <c r="B876" s="105">
        <v>87113</v>
      </c>
      <c r="C876" s="106">
        <v>144</v>
      </c>
      <c r="D876" s="106">
        <v>1461.7</v>
      </c>
    </row>
    <row r="877" spans="1:4">
      <c r="A877" s="105">
        <v>3222</v>
      </c>
      <c r="B877" s="105">
        <v>87113</v>
      </c>
      <c r="C877" s="106">
        <v>144</v>
      </c>
      <c r="D877" s="106">
        <v>1461.7</v>
      </c>
    </row>
    <row r="878" spans="1:4">
      <c r="A878" s="105">
        <v>3223</v>
      </c>
      <c r="B878" s="105">
        <v>87113</v>
      </c>
      <c r="C878" s="106">
        <v>144</v>
      </c>
      <c r="D878" s="106">
        <v>1461.7</v>
      </c>
    </row>
    <row r="879" spans="1:4">
      <c r="A879" s="105">
        <v>3224</v>
      </c>
      <c r="B879" s="105">
        <v>87113</v>
      </c>
      <c r="C879" s="106">
        <v>144</v>
      </c>
      <c r="D879" s="106">
        <v>1461.7</v>
      </c>
    </row>
    <row r="880" spans="1:4">
      <c r="A880" s="105">
        <v>3225</v>
      </c>
      <c r="B880" s="105">
        <v>87113</v>
      </c>
      <c r="C880" s="106">
        <v>144</v>
      </c>
      <c r="D880" s="106">
        <v>1461.7</v>
      </c>
    </row>
    <row r="881" spans="1:4">
      <c r="A881" s="105">
        <v>3226</v>
      </c>
      <c r="B881" s="105">
        <v>87113</v>
      </c>
      <c r="C881" s="106">
        <v>144</v>
      </c>
      <c r="D881" s="106">
        <v>1461.7</v>
      </c>
    </row>
    <row r="882" spans="1:4">
      <c r="A882" s="105">
        <v>3227</v>
      </c>
      <c r="B882" s="105">
        <v>87113</v>
      </c>
      <c r="C882" s="106">
        <v>144</v>
      </c>
      <c r="D882" s="106">
        <v>1461.7</v>
      </c>
    </row>
    <row r="883" spans="1:4">
      <c r="A883" s="105">
        <v>3228</v>
      </c>
      <c r="B883" s="105">
        <v>90180</v>
      </c>
      <c r="C883" s="106">
        <v>114.4</v>
      </c>
      <c r="D883" s="106">
        <v>1456.3</v>
      </c>
    </row>
    <row r="884" spans="1:4">
      <c r="A884" s="105">
        <v>3230</v>
      </c>
      <c r="B884" s="105">
        <v>90180</v>
      </c>
      <c r="C884" s="106">
        <v>114.4</v>
      </c>
      <c r="D884" s="106">
        <v>1456.3</v>
      </c>
    </row>
    <row r="885" spans="1:4">
      <c r="A885" s="105">
        <v>3231</v>
      </c>
      <c r="B885" s="105">
        <v>90180</v>
      </c>
      <c r="C885" s="106">
        <v>114.4</v>
      </c>
      <c r="D885" s="106">
        <v>1456.3</v>
      </c>
    </row>
    <row r="886" spans="1:4">
      <c r="A886" s="105">
        <v>3232</v>
      </c>
      <c r="B886" s="105">
        <v>90180</v>
      </c>
      <c r="C886" s="106">
        <v>114.4</v>
      </c>
      <c r="D886" s="106">
        <v>1456.3</v>
      </c>
    </row>
    <row r="887" spans="1:4">
      <c r="A887" s="105">
        <v>3233</v>
      </c>
      <c r="B887" s="105">
        <v>90015</v>
      </c>
      <c r="C887" s="106">
        <v>71.2</v>
      </c>
      <c r="D887" s="106">
        <v>1543.2</v>
      </c>
    </row>
    <row r="888" spans="1:4">
      <c r="A888" s="105">
        <v>3234</v>
      </c>
      <c r="B888" s="105">
        <v>90180</v>
      </c>
      <c r="C888" s="106">
        <v>114.4</v>
      </c>
      <c r="D888" s="106">
        <v>1456.3</v>
      </c>
    </row>
    <row r="889" spans="1:4">
      <c r="A889" s="105">
        <v>3235</v>
      </c>
      <c r="B889" s="105">
        <v>90180</v>
      </c>
      <c r="C889" s="106">
        <v>114.4</v>
      </c>
      <c r="D889" s="106">
        <v>1456.3</v>
      </c>
    </row>
    <row r="890" spans="1:4">
      <c r="A890" s="105">
        <v>3236</v>
      </c>
      <c r="B890" s="105">
        <v>90035</v>
      </c>
      <c r="C890" s="106">
        <v>61.1</v>
      </c>
      <c r="D890" s="106">
        <v>1887.5</v>
      </c>
    </row>
    <row r="891" spans="1:4">
      <c r="A891" s="105">
        <v>3237</v>
      </c>
      <c r="B891" s="105">
        <v>90015</v>
      </c>
      <c r="C891" s="106">
        <v>71.2</v>
      </c>
      <c r="D891" s="106">
        <v>1543.2</v>
      </c>
    </row>
    <row r="892" spans="1:4">
      <c r="A892" s="105">
        <v>3238</v>
      </c>
      <c r="B892" s="105">
        <v>90015</v>
      </c>
      <c r="C892" s="106">
        <v>71.2</v>
      </c>
      <c r="D892" s="106">
        <v>1543.2</v>
      </c>
    </row>
    <row r="893" spans="1:4">
      <c r="A893" s="105">
        <v>3239</v>
      </c>
      <c r="B893" s="105">
        <v>90015</v>
      </c>
      <c r="C893" s="106">
        <v>71.2</v>
      </c>
      <c r="D893" s="106">
        <v>1543.2</v>
      </c>
    </row>
    <row r="894" spans="1:4">
      <c r="A894" s="105">
        <v>3240</v>
      </c>
      <c r="B894" s="105">
        <v>90035</v>
      </c>
      <c r="C894" s="106">
        <v>61.1</v>
      </c>
      <c r="D894" s="106">
        <v>1887.5</v>
      </c>
    </row>
    <row r="895" spans="1:4">
      <c r="A895" s="105">
        <v>3241</v>
      </c>
      <c r="B895" s="105">
        <v>90180</v>
      </c>
      <c r="C895" s="106">
        <v>114.4</v>
      </c>
      <c r="D895" s="106">
        <v>1456.3</v>
      </c>
    </row>
    <row r="896" spans="1:4">
      <c r="A896" s="105">
        <v>3242</v>
      </c>
      <c r="B896" s="105">
        <v>90035</v>
      </c>
      <c r="C896" s="106">
        <v>61.1</v>
      </c>
      <c r="D896" s="106">
        <v>1887.5</v>
      </c>
    </row>
    <row r="897" spans="1:4">
      <c r="A897" s="105">
        <v>3243</v>
      </c>
      <c r="B897" s="105">
        <v>90035</v>
      </c>
      <c r="C897" s="106">
        <v>61.1</v>
      </c>
      <c r="D897" s="106">
        <v>1887.5</v>
      </c>
    </row>
    <row r="898" spans="1:4">
      <c r="A898" s="105">
        <v>3249</v>
      </c>
      <c r="B898" s="105">
        <v>90035</v>
      </c>
      <c r="C898" s="106">
        <v>61.1</v>
      </c>
      <c r="D898" s="106">
        <v>1887.5</v>
      </c>
    </row>
    <row r="899" spans="1:4">
      <c r="A899" s="105">
        <v>3250</v>
      </c>
      <c r="B899" s="105">
        <v>90035</v>
      </c>
      <c r="C899" s="106">
        <v>61.1</v>
      </c>
      <c r="D899" s="106">
        <v>1887.5</v>
      </c>
    </row>
    <row r="900" spans="1:4">
      <c r="A900" s="105">
        <v>3251</v>
      </c>
      <c r="B900" s="105">
        <v>90035</v>
      </c>
      <c r="C900" s="106">
        <v>61.1</v>
      </c>
      <c r="D900" s="106">
        <v>1887.5</v>
      </c>
    </row>
    <row r="901" spans="1:4">
      <c r="A901" s="105">
        <v>3254</v>
      </c>
      <c r="B901" s="105">
        <v>90035</v>
      </c>
      <c r="C901" s="106">
        <v>61.1</v>
      </c>
      <c r="D901" s="106">
        <v>1887.5</v>
      </c>
    </row>
    <row r="902" spans="1:4">
      <c r="A902" s="105">
        <v>3260</v>
      </c>
      <c r="B902" s="105">
        <v>90176</v>
      </c>
      <c r="C902" s="106">
        <v>92.6</v>
      </c>
      <c r="D902" s="106">
        <v>1885.4</v>
      </c>
    </row>
    <row r="903" spans="1:4">
      <c r="A903" s="105">
        <v>3264</v>
      </c>
      <c r="B903" s="105">
        <v>90176</v>
      </c>
      <c r="C903" s="106">
        <v>92.6</v>
      </c>
      <c r="D903" s="106">
        <v>1885.4</v>
      </c>
    </row>
    <row r="904" spans="1:4">
      <c r="A904" s="105">
        <v>3265</v>
      </c>
      <c r="B904" s="105">
        <v>90176</v>
      </c>
      <c r="C904" s="106">
        <v>92.6</v>
      </c>
      <c r="D904" s="106">
        <v>1885.4</v>
      </c>
    </row>
    <row r="905" spans="1:4">
      <c r="A905" s="105">
        <v>3266</v>
      </c>
      <c r="B905" s="105">
        <v>90176</v>
      </c>
      <c r="C905" s="106">
        <v>92.6</v>
      </c>
      <c r="D905" s="106">
        <v>1885.4</v>
      </c>
    </row>
    <row r="906" spans="1:4">
      <c r="A906" s="105">
        <v>3267</v>
      </c>
      <c r="B906" s="105">
        <v>90176</v>
      </c>
      <c r="C906" s="106">
        <v>92.6</v>
      </c>
      <c r="D906" s="106">
        <v>1885.4</v>
      </c>
    </row>
    <row r="907" spans="1:4">
      <c r="A907" s="105">
        <v>3268</v>
      </c>
      <c r="B907" s="105">
        <v>90186</v>
      </c>
      <c r="C907" s="106">
        <v>81.099999999999994</v>
      </c>
      <c r="D907" s="106">
        <v>1775.6</v>
      </c>
    </row>
    <row r="908" spans="1:4">
      <c r="A908" s="105">
        <v>3269</v>
      </c>
      <c r="B908" s="105">
        <v>90015</v>
      </c>
      <c r="C908" s="106">
        <v>71.2</v>
      </c>
      <c r="D908" s="106">
        <v>1543.2</v>
      </c>
    </row>
    <row r="909" spans="1:4">
      <c r="A909" s="105">
        <v>3270</v>
      </c>
      <c r="B909" s="105">
        <v>90186</v>
      </c>
      <c r="C909" s="106">
        <v>81.099999999999994</v>
      </c>
      <c r="D909" s="106">
        <v>1775.6</v>
      </c>
    </row>
    <row r="910" spans="1:4">
      <c r="A910" s="105">
        <v>3271</v>
      </c>
      <c r="B910" s="105">
        <v>90176</v>
      </c>
      <c r="C910" s="106">
        <v>92.6</v>
      </c>
      <c r="D910" s="106">
        <v>1885.4</v>
      </c>
    </row>
    <row r="911" spans="1:4">
      <c r="A911" s="105">
        <v>3272</v>
      </c>
      <c r="B911" s="105">
        <v>90176</v>
      </c>
      <c r="C911" s="106">
        <v>92.6</v>
      </c>
      <c r="D911" s="106">
        <v>1885.4</v>
      </c>
    </row>
    <row r="912" spans="1:4">
      <c r="A912" s="105">
        <v>3273</v>
      </c>
      <c r="B912" s="105">
        <v>90176</v>
      </c>
      <c r="C912" s="106">
        <v>92.6</v>
      </c>
      <c r="D912" s="106">
        <v>1885.4</v>
      </c>
    </row>
    <row r="913" spans="1:4">
      <c r="A913" s="105">
        <v>3274</v>
      </c>
      <c r="B913" s="105">
        <v>90176</v>
      </c>
      <c r="C913" s="106">
        <v>92.6</v>
      </c>
      <c r="D913" s="106">
        <v>1885.4</v>
      </c>
    </row>
    <row r="914" spans="1:4">
      <c r="A914" s="105">
        <v>3275</v>
      </c>
      <c r="B914" s="105">
        <v>90186</v>
      </c>
      <c r="C914" s="106">
        <v>81.099999999999994</v>
      </c>
      <c r="D914" s="106">
        <v>1775.6</v>
      </c>
    </row>
    <row r="915" spans="1:4">
      <c r="A915" s="105">
        <v>3276</v>
      </c>
      <c r="B915" s="105">
        <v>90186</v>
      </c>
      <c r="C915" s="106">
        <v>81.099999999999994</v>
      </c>
      <c r="D915" s="106">
        <v>1775.6</v>
      </c>
    </row>
    <row r="916" spans="1:4">
      <c r="A916" s="105">
        <v>3277</v>
      </c>
      <c r="B916" s="105">
        <v>90186</v>
      </c>
      <c r="C916" s="106">
        <v>81.099999999999994</v>
      </c>
      <c r="D916" s="106">
        <v>1775.6</v>
      </c>
    </row>
    <row r="917" spans="1:4">
      <c r="A917" s="105">
        <v>3278</v>
      </c>
      <c r="B917" s="105">
        <v>90186</v>
      </c>
      <c r="C917" s="106">
        <v>81.099999999999994</v>
      </c>
      <c r="D917" s="106">
        <v>1775.6</v>
      </c>
    </row>
    <row r="918" spans="1:4">
      <c r="A918" s="105">
        <v>3279</v>
      </c>
      <c r="B918" s="105">
        <v>90176</v>
      </c>
      <c r="C918" s="106">
        <v>92.6</v>
      </c>
      <c r="D918" s="106">
        <v>1885.4</v>
      </c>
    </row>
    <row r="919" spans="1:4">
      <c r="A919" s="105">
        <v>3280</v>
      </c>
      <c r="B919" s="105">
        <v>90186</v>
      </c>
      <c r="C919" s="106">
        <v>81.099999999999994</v>
      </c>
      <c r="D919" s="106">
        <v>1775.6</v>
      </c>
    </row>
    <row r="920" spans="1:4">
      <c r="A920" s="105">
        <v>3281</v>
      </c>
      <c r="B920" s="105">
        <v>90186</v>
      </c>
      <c r="C920" s="106">
        <v>81.099999999999994</v>
      </c>
      <c r="D920" s="106">
        <v>1775.6</v>
      </c>
    </row>
    <row r="921" spans="1:4">
      <c r="A921" s="105">
        <v>3282</v>
      </c>
      <c r="B921" s="105">
        <v>90186</v>
      </c>
      <c r="C921" s="106">
        <v>81.099999999999994</v>
      </c>
      <c r="D921" s="106">
        <v>1775.6</v>
      </c>
    </row>
    <row r="922" spans="1:4">
      <c r="A922" s="105">
        <v>3283</v>
      </c>
      <c r="B922" s="105">
        <v>90186</v>
      </c>
      <c r="C922" s="106">
        <v>81.099999999999994</v>
      </c>
      <c r="D922" s="106">
        <v>1775.6</v>
      </c>
    </row>
    <row r="923" spans="1:4">
      <c r="A923" s="105">
        <v>3284</v>
      </c>
      <c r="B923" s="105">
        <v>90175</v>
      </c>
      <c r="C923" s="106">
        <v>93.9</v>
      </c>
      <c r="D923" s="106">
        <v>1432.8</v>
      </c>
    </row>
    <row r="924" spans="1:4">
      <c r="A924" s="105">
        <v>3285</v>
      </c>
      <c r="B924" s="105">
        <v>90175</v>
      </c>
      <c r="C924" s="106">
        <v>93.9</v>
      </c>
      <c r="D924" s="106">
        <v>1432.8</v>
      </c>
    </row>
    <row r="925" spans="1:4">
      <c r="A925" s="105">
        <v>3286</v>
      </c>
      <c r="B925" s="105">
        <v>90173</v>
      </c>
      <c r="C925" s="106">
        <v>73.599999999999994</v>
      </c>
      <c r="D925" s="106">
        <v>1897</v>
      </c>
    </row>
    <row r="926" spans="1:4">
      <c r="A926" s="105">
        <v>3287</v>
      </c>
      <c r="B926" s="105">
        <v>90186</v>
      </c>
      <c r="C926" s="106">
        <v>81.099999999999994</v>
      </c>
      <c r="D926" s="106">
        <v>1775.6</v>
      </c>
    </row>
    <row r="927" spans="1:4">
      <c r="A927" s="105">
        <v>3289</v>
      </c>
      <c r="B927" s="105">
        <v>90173</v>
      </c>
      <c r="C927" s="106">
        <v>73.599999999999994</v>
      </c>
      <c r="D927" s="106">
        <v>1897</v>
      </c>
    </row>
    <row r="928" spans="1:4">
      <c r="A928" s="105">
        <v>3292</v>
      </c>
      <c r="B928" s="105">
        <v>26021</v>
      </c>
      <c r="C928" s="106">
        <v>55.4</v>
      </c>
      <c r="D928" s="106">
        <v>1654.6</v>
      </c>
    </row>
    <row r="929" spans="1:4">
      <c r="A929" s="105">
        <v>3293</v>
      </c>
      <c r="B929" s="105">
        <v>89112</v>
      </c>
      <c r="C929" s="106">
        <v>85.1</v>
      </c>
      <c r="D929" s="106">
        <v>1875.8</v>
      </c>
    </row>
    <row r="930" spans="1:4">
      <c r="A930" s="105">
        <v>3294</v>
      </c>
      <c r="B930" s="105">
        <v>90173</v>
      </c>
      <c r="C930" s="106">
        <v>73.599999999999994</v>
      </c>
      <c r="D930" s="106">
        <v>1897</v>
      </c>
    </row>
    <row r="931" spans="1:4">
      <c r="A931" s="105">
        <v>3300</v>
      </c>
      <c r="B931" s="105">
        <v>90173</v>
      </c>
      <c r="C931" s="106">
        <v>73.599999999999994</v>
      </c>
      <c r="D931" s="106">
        <v>1897</v>
      </c>
    </row>
    <row r="932" spans="1:4">
      <c r="A932" s="105">
        <v>3301</v>
      </c>
      <c r="B932" s="105">
        <v>90173</v>
      </c>
      <c r="C932" s="106">
        <v>73.599999999999994</v>
      </c>
      <c r="D932" s="106">
        <v>1897</v>
      </c>
    </row>
    <row r="933" spans="1:4">
      <c r="A933" s="105">
        <v>3302</v>
      </c>
      <c r="B933" s="105">
        <v>90173</v>
      </c>
      <c r="C933" s="106">
        <v>73.599999999999994</v>
      </c>
      <c r="D933" s="106">
        <v>1897</v>
      </c>
    </row>
    <row r="934" spans="1:4">
      <c r="A934" s="105">
        <v>3303</v>
      </c>
      <c r="B934" s="105">
        <v>90171</v>
      </c>
      <c r="C934" s="106">
        <v>54.1</v>
      </c>
      <c r="D934" s="106">
        <v>1776.2</v>
      </c>
    </row>
    <row r="935" spans="1:4">
      <c r="A935" s="105">
        <v>3304</v>
      </c>
      <c r="B935" s="105">
        <v>90175</v>
      </c>
      <c r="C935" s="106">
        <v>93.9</v>
      </c>
      <c r="D935" s="106">
        <v>1432.8</v>
      </c>
    </row>
    <row r="936" spans="1:4">
      <c r="A936" s="105">
        <v>3305</v>
      </c>
      <c r="B936" s="105">
        <v>90171</v>
      </c>
      <c r="C936" s="106">
        <v>54.1</v>
      </c>
      <c r="D936" s="106">
        <v>1776.2</v>
      </c>
    </row>
    <row r="937" spans="1:4">
      <c r="A937" s="105">
        <v>3309</v>
      </c>
      <c r="B937" s="105">
        <v>90182</v>
      </c>
      <c r="C937" s="106">
        <v>77.900000000000006</v>
      </c>
      <c r="D937" s="106">
        <v>1733.2</v>
      </c>
    </row>
    <row r="938" spans="1:4">
      <c r="A938" s="105">
        <v>3310</v>
      </c>
      <c r="B938" s="105">
        <v>90182</v>
      </c>
      <c r="C938" s="106">
        <v>77.900000000000006</v>
      </c>
      <c r="D938" s="106">
        <v>1733.2</v>
      </c>
    </row>
    <row r="939" spans="1:4">
      <c r="A939" s="105">
        <v>3311</v>
      </c>
      <c r="B939" s="105">
        <v>90182</v>
      </c>
      <c r="C939" s="106">
        <v>77.900000000000006</v>
      </c>
      <c r="D939" s="106">
        <v>1733.2</v>
      </c>
    </row>
    <row r="940" spans="1:4">
      <c r="A940" s="105">
        <v>3312</v>
      </c>
      <c r="B940" s="105">
        <v>90182</v>
      </c>
      <c r="C940" s="106">
        <v>77.900000000000006</v>
      </c>
      <c r="D940" s="106">
        <v>1733.2</v>
      </c>
    </row>
    <row r="941" spans="1:4">
      <c r="A941" s="105">
        <v>3314</v>
      </c>
      <c r="B941" s="105">
        <v>90173</v>
      </c>
      <c r="C941" s="106">
        <v>73.599999999999994</v>
      </c>
      <c r="D941" s="106">
        <v>1897</v>
      </c>
    </row>
    <row r="942" spans="1:4">
      <c r="A942" s="105">
        <v>3315</v>
      </c>
      <c r="B942" s="105">
        <v>90173</v>
      </c>
      <c r="C942" s="106">
        <v>73.599999999999994</v>
      </c>
      <c r="D942" s="106">
        <v>1897</v>
      </c>
    </row>
    <row r="943" spans="1:4">
      <c r="A943" s="105">
        <v>3317</v>
      </c>
      <c r="B943" s="105">
        <v>79097</v>
      </c>
      <c r="C943" s="106">
        <v>83.9</v>
      </c>
      <c r="D943" s="106">
        <v>1667.3</v>
      </c>
    </row>
    <row r="944" spans="1:4">
      <c r="A944" s="105">
        <v>3318</v>
      </c>
      <c r="B944" s="105">
        <v>79099</v>
      </c>
      <c r="C944" s="106">
        <v>103.2</v>
      </c>
      <c r="D944" s="106">
        <v>1591.1</v>
      </c>
    </row>
    <row r="945" spans="1:4">
      <c r="A945" s="105">
        <v>3319</v>
      </c>
      <c r="B945" s="105">
        <v>79099</v>
      </c>
      <c r="C945" s="106">
        <v>103.2</v>
      </c>
      <c r="D945" s="106">
        <v>1591.1</v>
      </c>
    </row>
    <row r="946" spans="1:4">
      <c r="A946" s="105">
        <v>3321</v>
      </c>
      <c r="B946" s="105">
        <v>90035</v>
      </c>
      <c r="C946" s="106">
        <v>61.1</v>
      </c>
      <c r="D946" s="106">
        <v>1887.5</v>
      </c>
    </row>
    <row r="947" spans="1:4">
      <c r="A947" s="105">
        <v>3322</v>
      </c>
      <c r="B947" s="105">
        <v>90035</v>
      </c>
      <c r="C947" s="106">
        <v>61.1</v>
      </c>
      <c r="D947" s="106">
        <v>1887.5</v>
      </c>
    </row>
    <row r="948" spans="1:4">
      <c r="A948" s="105">
        <v>3323</v>
      </c>
      <c r="B948" s="105">
        <v>90035</v>
      </c>
      <c r="C948" s="106">
        <v>61.1</v>
      </c>
      <c r="D948" s="106">
        <v>1887.5</v>
      </c>
    </row>
    <row r="949" spans="1:4">
      <c r="A949" s="105">
        <v>3324</v>
      </c>
      <c r="B949" s="105">
        <v>89112</v>
      </c>
      <c r="C949" s="106">
        <v>85.1</v>
      </c>
      <c r="D949" s="106">
        <v>1875.8</v>
      </c>
    </row>
    <row r="950" spans="1:4">
      <c r="A950" s="105">
        <v>3325</v>
      </c>
      <c r="B950" s="105">
        <v>89112</v>
      </c>
      <c r="C950" s="106">
        <v>85.1</v>
      </c>
      <c r="D950" s="106">
        <v>1875.8</v>
      </c>
    </row>
    <row r="951" spans="1:4">
      <c r="A951" s="105">
        <v>3328</v>
      </c>
      <c r="B951" s="105">
        <v>87168</v>
      </c>
      <c r="C951" s="106">
        <v>90.3</v>
      </c>
      <c r="D951" s="106">
        <v>1797.1</v>
      </c>
    </row>
    <row r="952" spans="1:4">
      <c r="A952" s="105">
        <v>3329</v>
      </c>
      <c r="B952" s="105">
        <v>90035</v>
      </c>
      <c r="C952" s="106">
        <v>61.1</v>
      </c>
      <c r="D952" s="106">
        <v>1887.5</v>
      </c>
    </row>
    <row r="953" spans="1:4">
      <c r="A953" s="105">
        <v>3330</v>
      </c>
      <c r="B953" s="105">
        <v>87168</v>
      </c>
      <c r="C953" s="106">
        <v>90.3</v>
      </c>
      <c r="D953" s="106">
        <v>1797.1</v>
      </c>
    </row>
    <row r="954" spans="1:4">
      <c r="A954" s="105">
        <v>3331</v>
      </c>
      <c r="B954" s="105">
        <v>87168</v>
      </c>
      <c r="C954" s="106">
        <v>90.3</v>
      </c>
      <c r="D954" s="106">
        <v>1797.1</v>
      </c>
    </row>
    <row r="955" spans="1:4">
      <c r="A955" s="105">
        <v>3332</v>
      </c>
      <c r="B955" s="105">
        <v>87168</v>
      </c>
      <c r="C955" s="106">
        <v>90.3</v>
      </c>
      <c r="D955" s="106">
        <v>1797.1</v>
      </c>
    </row>
    <row r="956" spans="1:4">
      <c r="A956" s="105">
        <v>3333</v>
      </c>
      <c r="B956" s="105">
        <v>87168</v>
      </c>
      <c r="C956" s="106">
        <v>90.3</v>
      </c>
      <c r="D956" s="106">
        <v>1797.1</v>
      </c>
    </row>
    <row r="957" spans="1:4">
      <c r="A957" s="105">
        <v>3334</v>
      </c>
      <c r="B957" s="105">
        <v>87168</v>
      </c>
      <c r="C957" s="106">
        <v>90.3</v>
      </c>
      <c r="D957" s="106">
        <v>1797.1</v>
      </c>
    </row>
    <row r="958" spans="1:4">
      <c r="A958" s="105">
        <v>3335</v>
      </c>
      <c r="B958" s="105">
        <v>86282</v>
      </c>
      <c r="C958" s="106">
        <v>105</v>
      </c>
      <c r="D958" s="106">
        <v>1455.7</v>
      </c>
    </row>
    <row r="959" spans="1:4">
      <c r="A959" s="105">
        <v>3337</v>
      </c>
      <c r="B959" s="105">
        <v>86282</v>
      </c>
      <c r="C959" s="106">
        <v>105</v>
      </c>
      <c r="D959" s="106">
        <v>1455.7</v>
      </c>
    </row>
    <row r="960" spans="1:4">
      <c r="A960" s="105">
        <v>3338</v>
      </c>
      <c r="B960" s="105">
        <v>86282</v>
      </c>
      <c r="C960" s="106">
        <v>105</v>
      </c>
      <c r="D960" s="106">
        <v>1455.7</v>
      </c>
    </row>
    <row r="961" spans="1:4">
      <c r="A961" s="105">
        <v>3340</v>
      </c>
      <c r="B961" s="105">
        <v>87031</v>
      </c>
      <c r="C961" s="106">
        <v>160.4</v>
      </c>
      <c r="D961" s="106">
        <v>1413.4</v>
      </c>
    </row>
    <row r="962" spans="1:4">
      <c r="A962" s="105">
        <v>3341</v>
      </c>
      <c r="B962" s="105">
        <v>89002</v>
      </c>
      <c r="C962" s="106">
        <v>59.7</v>
      </c>
      <c r="D962" s="106">
        <v>2189.9</v>
      </c>
    </row>
    <row r="963" spans="1:4">
      <c r="A963" s="105">
        <v>3342</v>
      </c>
      <c r="B963" s="105">
        <v>87168</v>
      </c>
      <c r="C963" s="106">
        <v>90.3</v>
      </c>
      <c r="D963" s="106">
        <v>1797.1</v>
      </c>
    </row>
    <row r="964" spans="1:4">
      <c r="A964" s="105">
        <v>3345</v>
      </c>
      <c r="B964" s="105">
        <v>89002</v>
      </c>
      <c r="C964" s="106">
        <v>59.7</v>
      </c>
      <c r="D964" s="106">
        <v>2189.9</v>
      </c>
    </row>
    <row r="965" spans="1:4">
      <c r="A965" s="105">
        <v>3350</v>
      </c>
      <c r="B965" s="105">
        <v>89002</v>
      </c>
      <c r="C965" s="106">
        <v>59.7</v>
      </c>
      <c r="D965" s="106">
        <v>2189.9</v>
      </c>
    </row>
    <row r="966" spans="1:4">
      <c r="A966" s="105">
        <v>3351</v>
      </c>
      <c r="B966" s="105">
        <v>89002</v>
      </c>
      <c r="C966" s="106">
        <v>59.7</v>
      </c>
      <c r="D966" s="106">
        <v>2189.9</v>
      </c>
    </row>
    <row r="967" spans="1:4">
      <c r="A967" s="105">
        <v>3352</v>
      </c>
      <c r="B967" s="105">
        <v>89002</v>
      </c>
      <c r="C967" s="106">
        <v>59.7</v>
      </c>
      <c r="D967" s="106">
        <v>2189.9</v>
      </c>
    </row>
    <row r="968" spans="1:4">
      <c r="A968" s="105">
        <v>3355</v>
      </c>
      <c r="B968" s="105">
        <v>89002</v>
      </c>
      <c r="C968" s="106">
        <v>59.7</v>
      </c>
      <c r="D968" s="106">
        <v>2189.9</v>
      </c>
    </row>
    <row r="969" spans="1:4">
      <c r="A969" s="105">
        <v>3356</v>
      </c>
      <c r="B969" s="105">
        <v>89002</v>
      </c>
      <c r="C969" s="106">
        <v>59.7</v>
      </c>
      <c r="D969" s="106">
        <v>2189.9</v>
      </c>
    </row>
    <row r="970" spans="1:4">
      <c r="A970" s="105">
        <v>3357</v>
      </c>
      <c r="B970" s="105">
        <v>89002</v>
      </c>
      <c r="C970" s="106">
        <v>59.7</v>
      </c>
      <c r="D970" s="106">
        <v>2189.9</v>
      </c>
    </row>
    <row r="971" spans="1:4">
      <c r="A971" s="105">
        <v>3360</v>
      </c>
      <c r="B971" s="105">
        <v>89002</v>
      </c>
      <c r="C971" s="106">
        <v>59.7</v>
      </c>
      <c r="D971" s="106">
        <v>2189.9</v>
      </c>
    </row>
    <row r="972" spans="1:4">
      <c r="A972" s="105">
        <v>3361</v>
      </c>
      <c r="B972" s="105">
        <v>89112</v>
      </c>
      <c r="C972" s="106">
        <v>85.1</v>
      </c>
      <c r="D972" s="106">
        <v>1875.8</v>
      </c>
    </row>
    <row r="973" spans="1:4">
      <c r="A973" s="105">
        <v>3363</v>
      </c>
      <c r="B973" s="105">
        <v>89002</v>
      </c>
      <c r="C973" s="106">
        <v>59.7</v>
      </c>
      <c r="D973" s="106">
        <v>2189.9</v>
      </c>
    </row>
    <row r="974" spans="1:4">
      <c r="A974" s="105">
        <v>3364</v>
      </c>
      <c r="B974" s="105">
        <v>89002</v>
      </c>
      <c r="C974" s="106">
        <v>59.7</v>
      </c>
      <c r="D974" s="106">
        <v>2189.9</v>
      </c>
    </row>
    <row r="975" spans="1:4">
      <c r="A975" s="105">
        <v>3370</v>
      </c>
      <c r="B975" s="105">
        <v>89002</v>
      </c>
      <c r="C975" s="106">
        <v>59.7</v>
      </c>
      <c r="D975" s="106">
        <v>2189.9</v>
      </c>
    </row>
    <row r="976" spans="1:4">
      <c r="A976" s="105">
        <v>3371</v>
      </c>
      <c r="B976" s="105">
        <v>89002</v>
      </c>
      <c r="C976" s="106">
        <v>59.7</v>
      </c>
      <c r="D976" s="106">
        <v>2189.9</v>
      </c>
    </row>
    <row r="977" spans="1:4">
      <c r="A977" s="105">
        <v>3373</v>
      </c>
      <c r="B977" s="105">
        <v>79101</v>
      </c>
      <c r="C977" s="106">
        <v>26.5</v>
      </c>
      <c r="D977" s="106">
        <v>2751.4</v>
      </c>
    </row>
    <row r="978" spans="1:4">
      <c r="A978" s="105">
        <v>3374</v>
      </c>
      <c r="B978" s="105">
        <v>79105</v>
      </c>
      <c r="C978" s="106">
        <v>90</v>
      </c>
      <c r="D978" s="106">
        <v>1661.6</v>
      </c>
    </row>
    <row r="979" spans="1:4">
      <c r="A979" s="105">
        <v>3375</v>
      </c>
      <c r="B979" s="105">
        <v>79101</v>
      </c>
      <c r="C979" s="106">
        <v>26.5</v>
      </c>
      <c r="D979" s="106">
        <v>2751.4</v>
      </c>
    </row>
    <row r="980" spans="1:4">
      <c r="A980" s="105">
        <v>3377</v>
      </c>
      <c r="B980" s="105">
        <v>79101</v>
      </c>
      <c r="C980" s="106">
        <v>26.5</v>
      </c>
      <c r="D980" s="106">
        <v>2751.4</v>
      </c>
    </row>
    <row r="981" spans="1:4">
      <c r="A981" s="105">
        <v>3378</v>
      </c>
      <c r="B981" s="105">
        <v>89112</v>
      </c>
      <c r="C981" s="106">
        <v>85.1</v>
      </c>
      <c r="D981" s="106">
        <v>1875.8</v>
      </c>
    </row>
    <row r="982" spans="1:4">
      <c r="A982" s="105">
        <v>3379</v>
      </c>
      <c r="B982" s="105">
        <v>90173</v>
      </c>
      <c r="C982" s="106">
        <v>73.599999999999994</v>
      </c>
      <c r="D982" s="106">
        <v>1897</v>
      </c>
    </row>
    <row r="983" spans="1:4">
      <c r="A983" s="105">
        <v>3380</v>
      </c>
      <c r="B983" s="105">
        <v>79105</v>
      </c>
      <c r="C983" s="106">
        <v>90</v>
      </c>
      <c r="D983" s="106">
        <v>1661.6</v>
      </c>
    </row>
    <row r="984" spans="1:4">
      <c r="A984" s="105">
        <v>3381</v>
      </c>
      <c r="B984" s="105">
        <v>79105</v>
      </c>
      <c r="C984" s="106">
        <v>90</v>
      </c>
      <c r="D984" s="106">
        <v>1661.6</v>
      </c>
    </row>
    <row r="985" spans="1:4">
      <c r="A985" s="105">
        <v>3384</v>
      </c>
      <c r="B985" s="105">
        <v>79101</v>
      </c>
      <c r="C985" s="106">
        <v>26.5</v>
      </c>
      <c r="D985" s="106">
        <v>2751.4</v>
      </c>
    </row>
    <row r="986" spans="1:4">
      <c r="A986" s="105">
        <v>3385</v>
      </c>
      <c r="B986" s="105">
        <v>79105</v>
      </c>
      <c r="C986" s="106">
        <v>90</v>
      </c>
      <c r="D986" s="106">
        <v>1661.6</v>
      </c>
    </row>
    <row r="987" spans="1:4">
      <c r="A987" s="105">
        <v>3387</v>
      </c>
      <c r="B987" s="105">
        <v>79105</v>
      </c>
      <c r="C987" s="106">
        <v>90</v>
      </c>
      <c r="D987" s="106">
        <v>1661.6</v>
      </c>
    </row>
    <row r="988" spans="1:4">
      <c r="A988" s="105">
        <v>3388</v>
      </c>
      <c r="B988" s="105">
        <v>79028</v>
      </c>
      <c r="C988" s="106">
        <v>115.3</v>
      </c>
      <c r="D988" s="106">
        <v>1633.5</v>
      </c>
    </row>
    <row r="989" spans="1:4">
      <c r="A989" s="105">
        <v>3390</v>
      </c>
      <c r="B989" s="105">
        <v>79028</v>
      </c>
      <c r="C989" s="106">
        <v>115.3</v>
      </c>
      <c r="D989" s="106">
        <v>1633.5</v>
      </c>
    </row>
    <row r="990" spans="1:4">
      <c r="A990" s="105">
        <v>3391</v>
      </c>
      <c r="B990" s="105">
        <v>77010</v>
      </c>
      <c r="C990" s="106">
        <v>170.2</v>
      </c>
      <c r="D990" s="106">
        <v>1361.5</v>
      </c>
    </row>
    <row r="991" spans="1:4">
      <c r="A991" s="105">
        <v>3392</v>
      </c>
      <c r="B991" s="105">
        <v>79028</v>
      </c>
      <c r="C991" s="106">
        <v>115.3</v>
      </c>
      <c r="D991" s="106">
        <v>1633.5</v>
      </c>
    </row>
    <row r="992" spans="1:4">
      <c r="A992" s="105">
        <v>3393</v>
      </c>
      <c r="B992" s="105">
        <v>79100</v>
      </c>
      <c r="C992" s="106">
        <v>88.3</v>
      </c>
      <c r="D992" s="106">
        <v>1667.4</v>
      </c>
    </row>
    <row r="993" spans="1:4">
      <c r="A993" s="105">
        <v>3395</v>
      </c>
      <c r="B993" s="105">
        <v>77010</v>
      </c>
      <c r="C993" s="106">
        <v>170.2</v>
      </c>
      <c r="D993" s="106">
        <v>1361.5</v>
      </c>
    </row>
    <row r="994" spans="1:4">
      <c r="A994" s="105">
        <v>3396</v>
      </c>
      <c r="B994" s="105">
        <v>77010</v>
      </c>
      <c r="C994" s="106">
        <v>170.2</v>
      </c>
      <c r="D994" s="106">
        <v>1361.5</v>
      </c>
    </row>
    <row r="995" spans="1:4">
      <c r="A995" s="105">
        <v>3400</v>
      </c>
      <c r="B995" s="105">
        <v>79100</v>
      </c>
      <c r="C995" s="106">
        <v>88.3</v>
      </c>
      <c r="D995" s="106">
        <v>1667.4</v>
      </c>
    </row>
    <row r="996" spans="1:4">
      <c r="A996" s="105">
        <v>3401</v>
      </c>
      <c r="B996" s="105">
        <v>79028</v>
      </c>
      <c r="C996" s="106">
        <v>115.3</v>
      </c>
      <c r="D996" s="106">
        <v>1633.5</v>
      </c>
    </row>
    <row r="997" spans="1:4">
      <c r="A997" s="105">
        <v>3407</v>
      </c>
      <c r="B997" s="105">
        <v>79097</v>
      </c>
      <c r="C997" s="106">
        <v>83.9</v>
      </c>
      <c r="D997" s="106">
        <v>1667.3</v>
      </c>
    </row>
    <row r="998" spans="1:4">
      <c r="A998" s="105">
        <v>3409</v>
      </c>
      <c r="B998" s="105">
        <v>79100</v>
      </c>
      <c r="C998" s="106">
        <v>88.3</v>
      </c>
      <c r="D998" s="106">
        <v>1667.4</v>
      </c>
    </row>
    <row r="999" spans="1:4">
      <c r="A999" s="105">
        <v>3412</v>
      </c>
      <c r="B999" s="105">
        <v>79099</v>
      </c>
      <c r="C999" s="106">
        <v>103.2</v>
      </c>
      <c r="D999" s="106">
        <v>1591.1</v>
      </c>
    </row>
    <row r="1000" spans="1:4">
      <c r="A1000" s="105">
        <v>3413</v>
      </c>
      <c r="B1000" s="105">
        <v>79099</v>
      </c>
      <c r="C1000" s="106">
        <v>103.2</v>
      </c>
      <c r="D1000" s="106">
        <v>1591.1</v>
      </c>
    </row>
    <row r="1001" spans="1:4">
      <c r="A1001" s="105">
        <v>3414</v>
      </c>
      <c r="B1001" s="105">
        <v>78015</v>
      </c>
      <c r="C1001" s="106">
        <v>105.6</v>
      </c>
      <c r="D1001" s="106">
        <v>1445.3</v>
      </c>
    </row>
    <row r="1002" spans="1:4">
      <c r="A1002" s="105">
        <v>3415</v>
      </c>
      <c r="B1002" s="105">
        <v>78015</v>
      </c>
      <c r="C1002" s="106">
        <v>105.6</v>
      </c>
      <c r="D1002" s="106">
        <v>1445.3</v>
      </c>
    </row>
    <row r="1003" spans="1:4">
      <c r="A1003" s="105">
        <v>3418</v>
      </c>
      <c r="B1003" s="105">
        <v>78015</v>
      </c>
      <c r="C1003" s="106">
        <v>105.6</v>
      </c>
      <c r="D1003" s="106">
        <v>1445.3</v>
      </c>
    </row>
    <row r="1004" spans="1:4">
      <c r="A1004" s="105">
        <v>3419</v>
      </c>
      <c r="B1004" s="105">
        <v>78015</v>
      </c>
      <c r="C1004" s="106">
        <v>105.6</v>
      </c>
      <c r="D1004" s="106">
        <v>1445.3</v>
      </c>
    </row>
    <row r="1005" spans="1:4">
      <c r="A1005" s="105">
        <v>3420</v>
      </c>
      <c r="B1005" s="105">
        <v>78015</v>
      </c>
      <c r="C1005" s="106">
        <v>105.6</v>
      </c>
      <c r="D1005" s="106">
        <v>1445.3</v>
      </c>
    </row>
    <row r="1006" spans="1:4">
      <c r="A1006" s="105">
        <v>3423</v>
      </c>
      <c r="B1006" s="105">
        <v>78015</v>
      </c>
      <c r="C1006" s="106">
        <v>105.6</v>
      </c>
      <c r="D1006" s="106">
        <v>1445.3</v>
      </c>
    </row>
    <row r="1007" spans="1:4">
      <c r="A1007" s="105">
        <v>3424</v>
      </c>
      <c r="B1007" s="105">
        <v>77010</v>
      </c>
      <c r="C1007" s="106">
        <v>170.2</v>
      </c>
      <c r="D1007" s="106">
        <v>1361.5</v>
      </c>
    </row>
    <row r="1008" spans="1:4">
      <c r="A1008" s="105">
        <v>3427</v>
      </c>
      <c r="B1008" s="105">
        <v>86282</v>
      </c>
      <c r="C1008" s="106">
        <v>105</v>
      </c>
      <c r="D1008" s="106">
        <v>1455.7</v>
      </c>
    </row>
    <row r="1009" spans="1:4">
      <c r="A1009" s="105">
        <v>3428</v>
      </c>
      <c r="B1009" s="105">
        <v>86282</v>
      </c>
      <c r="C1009" s="106">
        <v>105</v>
      </c>
      <c r="D1009" s="106">
        <v>1455.7</v>
      </c>
    </row>
    <row r="1010" spans="1:4">
      <c r="A1010" s="105">
        <v>3429</v>
      </c>
      <c r="B1010" s="105">
        <v>86282</v>
      </c>
      <c r="C1010" s="106">
        <v>105</v>
      </c>
      <c r="D1010" s="106">
        <v>1455.7</v>
      </c>
    </row>
    <row r="1011" spans="1:4">
      <c r="A1011" s="105">
        <v>3430</v>
      </c>
      <c r="B1011" s="105">
        <v>86282</v>
      </c>
      <c r="C1011" s="106">
        <v>105</v>
      </c>
      <c r="D1011" s="106">
        <v>1455.7</v>
      </c>
    </row>
    <row r="1012" spans="1:4">
      <c r="A1012" s="105">
        <v>3431</v>
      </c>
      <c r="B1012" s="105">
        <v>88162</v>
      </c>
      <c r="C1012" s="106">
        <v>62.1</v>
      </c>
      <c r="D1012" s="106">
        <v>2242.8000000000002</v>
      </c>
    </row>
    <row r="1013" spans="1:4">
      <c r="A1013" s="105">
        <v>3432</v>
      </c>
      <c r="B1013" s="105">
        <v>88162</v>
      </c>
      <c r="C1013" s="106">
        <v>62.1</v>
      </c>
      <c r="D1013" s="106">
        <v>2242.8000000000002</v>
      </c>
    </row>
    <row r="1014" spans="1:4">
      <c r="A1014" s="105">
        <v>3433</v>
      </c>
      <c r="B1014" s="105">
        <v>88162</v>
      </c>
      <c r="C1014" s="106">
        <v>62.1</v>
      </c>
      <c r="D1014" s="106">
        <v>2242.8000000000002</v>
      </c>
    </row>
    <row r="1015" spans="1:4">
      <c r="A1015" s="105">
        <v>3434</v>
      </c>
      <c r="B1015" s="105">
        <v>88162</v>
      </c>
      <c r="C1015" s="106">
        <v>62.1</v>
      </c>
      <c r="D1015" s="106">
        <v>2242.8000000000002</v>
      </c>
    </row>
    <row r="1016" spans="1:4">
      <c r="A1016" s="105">
        <v>3435</v>
      </c>
      <c r="B1016" s="105">
        <v>88051</v>
      </c>
      <c r="C1016" s="106">
        <v>109</v>
      </c>
      <c r="D1016" s="106">
        <v>1852</v>
      </c>
    </row>
    <row r="1017" spans="1:4">
      <c r="A1017" s="105">
        <v>3437</v>
      </c>
      <c r="B1017" s="105">
        <v>86282</v>
      </c>
      <c r="C1017" s="106">
        <v>105</v>
      </c>
      <c r="D1017" s="106">
        <v>1455.7</v>
      </c>
    </row>
    <row r="1018" spans="1:4">
      <c r="A1018" s="105">
        <v>3438</v>
      </c>
      <c r="B1018" s="105">
        <v>86282</v>
      </c>
      <c r="C1018" s="106">
        <v>105</v>
      </c>
      <c r="D1018" s="106">
        <v>1455.7</v>
      </c>
    </row>
    <row r="1019" spans="1:4">
      <c r="A1019" s="105">
        <v>3440</v>
      </c>
      <c r="B1019" s="105">
        <v>88162</v>
      </c>
      <c r="C1019" s="106">
        <v>62.1</v>
      </c>
      <c r="D1019" s="106">
        <v>2242.8000000000002</v>
      </c>
    </row>
    <row r="1020" spans="1:4">
      <c r="A1020" s="105">
        <v>3441</v>
      </c>
      <c r="B1020" s="105">
        <v>88162</v>
      </c>
      <c r="C1020" s="106">
        <v>62.1</v>
      </c>
      <c r="D1020" s="106">
        <v>2242.8000000000002</v>
      </c>
    </row>
    <row r="1021" spans="1:4">
      <c r="A1021" s="105">
        <v>3442</v>
      </c>
      <c r="B1021" s="105">
        <v>88051</v>
      </c>
      <c r="C1021" s="106">
        <v>109</v>
      </c>
      <c r="D1021" s="106">
        <v>1852</v>
      </c>
    </row>
    <row r="1022" spans="1:4">
      <c r="A1022" s="105">
        <v>3444</v>
      </c>
      <c r="B1022" s="105">
        <v>88051</v>
      </c>
      <c r="C1022" s="106">
        <v>109</v>
      </c>
      <c r="D1022" s="106">
        <v>1852</v>
      </c>
    </row>
    <row r="1023" spans="1:4">
      <c r="A1023" s="105">
        <v>3446</v>
      </c>
      <c r="B1023" s="105">
        <v>88051</v>
      </c>
      <c r="C1023" s="106">
        <v>109</v>
      </c>
      <c r="D1023" s="106">
        <v>1852</v>
      </c>
    </row>
    <row r="1024" spans="1:4">
      <c r="A1024" s="105">
        <v>3447</v>
      </c>
      <c r="B1024" s="105">
        <v>88051</v>
      </c>
      <c r="C1024" s="106">
        <v>109</v>
      </c>
      <c r="D1024" s="106">
        <v>1852</v>
      </c>
    </row>
    <row r="1025" spans="1:4">
      <c r="A1025" s="105">
        <v>3448</v>
      </c>
      <c r="B1025" s="105">
        <v>88051</v>
      </c>
      <c r="C1025" s="106">
        <v>109</v>
      </c>
      <c r="D1025" s="106">
        <v>1852</v>
      </c>
    </row>
    <row r="1026" spans="1:4">
      <c r="A1026" s="105">
        <v>3450</v>
      </c>
      <c r="B1026" s="105">
        <v>88051</v>
      </c>
      <c r="C1026" s="106">
        <v>109</v>
      </c>
      <c r="D1026" s="106">
        <v>1852</v>
      </c>
    </row>
    <row r="1027" spans="1:4">
      <c r="A1027" s="105">
        <v>3451</v>
      </c>
      <c r="B1027" s="105">
        <v>88051</v>
      </c>
      <c r="C1027" s="106">
        <v>109</v>
      </c>
      <c r="D1027" s="106">
        <v>1852</v>
      </c>
    </row>
    <row r="1028" spans="1:4">
      <c r="A1028" s="105">
        <v>3453</v>
      </c>
      <c r="B1028" s="105">
        <v>88051</v>
      </c>
      <c r="C1028" s="106">
        <v>109</v>
      </c>
      <c r="D1028" s="106">
        <v>1852</v>
      </c>
    </row>
    <row r="1029" spans="1:4">
      <c r="A1029" s="105">
        <v>3458</v>
      </c>
      <c r="B1029" s="105">
        <v>89002</v>
      </c>
      <c r="C1029" s="106">
        <v>59.7</v>
      </c>
      <c r="D1029" s="106">
        <v>2189.9</v>
      </c>
    </row>
    <row r="1030" spans="1:4">
      <c r="A1030" s="105">
        <v>3460</v>
      </c>
      <c r="B1030" s="105">
        <v>89002</v>
      </c>
      <c r="C1030" s="106">
        <v>59.7</v>
      </c>
      <c r="D1030" s="106">
        <v>2189.9</v>
      </c>
    </row>
    <row r="1031" spans="1:4">
      <c r="A1031" s="105">
        <v>3461</v>
      </c>
      <c r="B1031" s="105">
        <v>89002</v>
      </c>
      <c r="C1031" s="106">
        <v>59.7</v>
      </c>
      <c r="D1031" s="106">
        <v>2189.9</v>
      </c>
    </row>
    <row r="1032" spans="1:4">
      <c r="A1032" s="105">
        <v>3462</v>
      </c>
      <c r="B1032" s="105">
        <v>88051</v>
      </c>
      <c r="C1032" s="106">
        <v>109</v>
      </c>
      <c r="D1032" s="106">
        <v>1852</v>
      </c>
    </row>
    <row r="1033" spans="1:4">
      <c r="A1033" s="105">
        <v>3463</v>
      </c>
      <c r="B1033" s="105">
        <v>81123</v>
      </c>
      <c r="C1033" s="106">
        <v>110.9</v>
      </c>
      <c r="D1033" s="106">
        <v>1699.8</v>
      </c>
    </row>
    <row r="1034" spans="1:4">
      <c r="A1034" s="105">
        <v>3464</v>
      </c>
      <c r="B1034" s="105">
        <v>89002</v>
      </c>
      <c r="C1034" s="106">
        <v>59.7</v>
      </c>
      <c r="D1034" s="106">
        <v>2189.9</v>
      </c>
    </row>
    <row r="1035" spans="1:4">
      <c r="A1035" s="105">
        <v>3465</v>
      </c>
      <c r="B1035" s="105">
        <v>79101</v>
      </c>
      <c r="C1035" s="106">
        <v>26.5</v>
      </c>
      <c r="D1035" s="106">
        <v>2751.4</v>
      </c>
    </row>
    <row r="1036" spans="1:4">
      <c r="A1036" s="105">
        <v>3467</v>
      </c>
      <c r="B1036" s="105">
        <v>79101</v>
      </c>
      <c r="C1036" s="106">
        <v>26.5</v>
      </c>
      <c r="D1036" s="106">
        <v>2751.4</v>
      </c>
    </row>
    <row r="1037" spans="1:4">
      <c r="A1037" s="105">
        <v>3468</v>
      </c>
      <c r="B1037" s="105">
        <v>79101</v>
      </c>
      <c r="C1037" s="106">
        <v>26.5</v>
      </c>
      <c r="D1037" s="106">
        <v>2751.4</v>
      </c>
    </row>
    <row r="1038" spans="1:4">
      <c r="A1038" s="105">
        <v>3469</v>
      </c>
      <c r="B1038" s="105">
        <v>79101</v>
      </c>
      <c r="C1038" s="106">
        <v>26.5</v>
      </c>
      <c r="D1038" s="106">
        <v>2751.4</v>
      </c>
    </row>
    <row r="1039" spans="1:4">
      <c r="A1039" s="105">
        <v>3472</v>
      </c>
      <c r="B1039" s="105">
        <v>81123</v>
      </c>
      <c r="C1039" s="106">
        <v>110.9</v>
      </c>
      <c r="D1039" s="106">
        <v>1699.8</v>
      </c>
    </row>
    <row r="1040" spans="1:4">
      <c r="A1040" s="105">
        <v>3475</v>
      </c>
      <c r="B1040" s="105">
        <v>79101</v>
      </c>
      <c r="C1040" s="106">
        <v>26.5</v>
      </c>
      <c r="D1040" s="106">
        <v>2751.4</v>
      </c>
    </row>
    <row r="1041" spans="1:4">
      <c r="A1041" s="105">
        <v>3477</v>
      </c>
      <c r="B1041" s="105">
        <v>80128</v>
      </c>
      <c r="C1041" s="106">
        <v>155.5</v>
      </c>
      <c r="D1041" s="106">
        <v>1415.3</v>
      </c>
    </row>
    <row r="1042" spans="1:4">
      <c r="A1042" s="105">
        <v>3478</v>
      </c>
      <c r="B1042" s="105">
        <v>80128</v>
      </c>
      <c r="C1042" s="106">
        <v>155.5</v>
      </c>
      <c r="D1042" s="106">
        <v>1415.3</v>
      </c>
    </row>
    <row r="1043" spans="1:4">
      <c r="A1043" s="105">
        <v>3480</v>
      </c>
      <c r="B1043" s="105">
        <v>79028</v>
      </c>
      <c r="C1043" s="106">
        <v>115.3</v>
      </c>
      <c r="D1043" s="106">
        <v>1633.5</v>
      </c>
    </row>
    <row r="1044" spans="1:4">
      <c r="A1044" s="105">
        <v>3482</v>
      </c>
      <c r="B1044" s="105">
        <v>80128</v>
      </c>
      <c r="C1044" s="106">
        <v>155.5</v>
      </c>
      <c r="D1044" s="106">
        <v>1415.3</v>
      </c>
    </row>
    <row r="1045" spans="1:4">
      <c r="A1045" s="105">
        <v>3483</v>
      </c>
      <c r="B1045" s="105">
        <v>77010</v>
      </c>
      <c r="C1045" s="106">
        <v>170.2</v>
      </c>
      <c r="D1045" s="106">
        <v>1361.5</v>
      </c>
    </row>
    <row r="1046" spans="1:4">
      <c r="A1046" s="105">
        <v>3485</v>
      </c>
      <c r="B1046" s="105">
        <v>77010</v>
      </c>
      <c r="C1046" s="106">
        <v>170.2</v>
      </c>
      <c r="D1046" s="106">
        <v>1361.5</v>
      </c>
    </row>
    <row r="1047" spans="1:4">
      <c r="A1047" s="105">
        <v>3487</v>
      </c>
      <c r="B1047" s="105">
        <v>77010</v>
      </c>
      <c r="C1047" s="106">
        <v>170.2</v>
      </c>
      <c r="D1047" s="106">
        <v>1361.5</v>
      </c>
    </row>
    <row r="1048" spans="1:4">
      <c r="A1048" s="105">
        <v>3488</v>
      </c>
      <c r="B1048" s="105">
        <v>77010</v>
      </c>
      <c r="C1048" s="106">
        <v>170.2</v>
      </c>
      <c r="D1048" s="106">
        <v>1361.5</v>
      </c>
    </row>
    <row r="1049" spans="1:4">
      <c r="A1049" s="105">
        <v>3489</v>
      </c>
      <c r="B1049" s="105">
        <v>77010</v>
      </c>
      <c r="C1049" s="106">
        <v>170.2</v>
      </c>
      <c r="D1049" s="106">
        <v>1361.5</v>
      </c>
    </row>
    <row r="1050" spans="1:4">
      <c r="A1050" s="105">
        <v>3490</v>
      </c>
      <c r="B1050" s="105">
        <v>76064</v>
      </c>
      <c r="C1050" s="106">
        <v>170.3</v>
      </c>
      <c r="D1050" s="106">
        <v>1174.5</v>
      </c>
    </row>
    <row r="1051" spans="1:4">
      <c r="A1051" s="105">
        <v>3491</v>
      </c>
      <c r="B1051" s="105">
        <v>77010</v>
      </c>
      <c r="C1051" s="106">
        <v>170.2</v>
      </c>
      <c r="D1051" s="106">
        <v>1361.5</v>
      </c>
    </row>
    <row r="1052" spans="1:4">
      <c r="A1052" s="105">
        <v>3494</v>
      </c>
      <c r="B1052" s="105">
        <v>76031</v>
      </c>
      <c r="C1052" s="106">
        <v>195.9</v>
      </c>
      <c r="D1052" s="106">
        <v>1083.7</v>
      </c>
    </row>
    <row r="1053" spans="1:4">
      <c r="A1053" s="105">
        <v>3496</v>
      </c>
      <c r="B1053" s="105">
        <v>76031</v>
      </c>
      <c r="C1053" s="106">
        <v>195.9</v>
      </c>
      <c r="D1053" s="106">
        <v>1083.7</v>
      </c>
    </row>
    <row r="1054" spans="1:4">
      <c r="A1054" s="105">
        <v>3498</v>
      </c>
      <c r="B1054" s="105">
        <v>76031</v>
      </c>
      <c r="C1054" s="106">
        <v>195.9</v>
      </c>
      <c r="D1054" s="106">
        <v>1083.7</v>
      </c>
    </row>
    <row r="1055" spans="1:4">
      <c r="A1055" s="105">
        <v>3500</v>
      </c>
      <c r="B1055" s="105">
        <v>76031</v>
      </c>
      <c r="C1055" s="106">
        <v>195.9</v>
      </c>
      <c r="D1055" s="106">
        <v>1083.7</v>
      </c>
    </row>
    <row r="1056" spans="1:4">
      <c r="A1056" s="105">
        <v>3501</v>
      </c>
      <c r="B1056" s="105">
        <v>76064</v>
      </c>
      <c r="C1056" s="106">
        <v>170.3</v>
      </c>
      <c r="D1056" s="106">
        <v>1174.5</v>
      </c>
    </row>
    <row r="1057" spans="1:4">
      <c r="A1057" s="105">
        <v>3505</v>
      </c>
      <c r="B1057" s="105">
        <v>76031</v>
      </c>
      <c r="C1057" s="106">
        <v>195.9</v>
      </c>
      <c r="D1057" s="106">
        <v>1083.7</v>
      </c>
    </row>
    <row r="1058" spans="1:4">
      <c r="A1058" s="105">
        <v>3506</v>
      </c>
      <c r="B1058" s="105">
        <v>76064</v>
      </c>
      <c r="C1058" s="106">
        <v>170.3</v>
      </c>
      <c r="D1058" s="106">
        <v>1174.5</v>
      </c>
    </row>
    <row r="1059" spans="1:4">
      <c r="A1059" s="105">
        <v>3507</v>
      </c>
      <c r="B1059" s="105">
        <v>76064</v>
      </c>
      <c r="C1059" s="106">
        <v>170.3</v>
      </c>
      <c r="D1059" s="106">
        <v>1174.5</v>
      </c>
    </row>
    <row r="1060" spans="1:4">
      <c r="A1060" s="105">
        <v>3509</v>
      </c>
      <c r="B1060" s="105">
        <v>76064</v>
      </c>
      <c r="C1060" s="106">
        <v>170.3</v>
      </c>
      <c r="D1060" s="106">
        <v>1174.5</v>
      </c>
    </row>
    <row r="1061" spans="1:4">
      <c r="A1061" s="105">
        <v>3512</v>
      </c>
      <c r="B1061" s="105">
        <v>25562</v>
      </c>
      <c r="C1061" s="106">
        <v>123.6</v>
      </c>
      <c r="D1061" s="106">
        <v>1339.7</v>
      </c>
    </row>
    <row r="1062" spans="1:4">
      <c r="A1062" s="105">
        <v>3515</v>
      </c>
      <c r="B1062" s="105">
        <v>81123</v>
      </c>
      <c r="C1062" s="106">
        <v>110.9</v>
      </c>
      <c r="D1062" s="106">
        <v>1699.8</v>
      </c>
    </row>
    <row r="1063" spans="1:4">
      <c r="A1063" s="105">
        <v>3516</v>
      </c>
      <c r="B1063" s="105">
        <v>81123</v>
      </c>
      <c r="C1063" s="106">
        <v>110.9</v>
      </c>
      <c r="D1063" s="106">
        <v>1699.8</v>
      </c>
    </row>
    <row r="1064" spans="1:4">
      <c r="A1064" s="105">
        <v>3517</v>
      </c>
      <c r="B1064" s="105">
        <v>81123</v>
      </c>
      <c r="C1064" s="106">
        <v>110.9</v>
      </c>
      <c r="D1064" s="106">
        <v>1699.8</v>
      </c>
    </row>
    <row r="1065" spans="1:4">
      <c r="A1065" s="105">
        <v>3518</v>
      </c>
      <c r="B1065" s="105">
        <v>80128</v>
      </c>
      <c r="C1065" s="106">
        <v>155.5</v>
      </c>
      <c r="D1065" s="106">
        <v>1415.3</v>
      </c>
    </row>
    <row r="1066" spans="1:4">
      <c r="A1066" s="105">
        <v>3520</v>
      </c>
      <c r="B1066" s="105">
        <v>80128</v>
      </c>
      <c r="C1066" s="106">
        <v>155.5</v>
      </c>
      <c r="D1066" s="106">
        <v>1415.3</v>
      </c>
    </row>
    <row r="1067" spans="1:4">
      <c r="A1067" s="105">
        <v>3521</v>
      </c>
      <c r="B1067" s="105">
        <v>88162</v>
      </c>
      <c r="C1067" s="106">
        <v>62.1</v>
      </c>
      <c r="D1067" s="106">
        <v>2242.8000000000002</v>
      </c>
    </row>
    <row r="1068" spans="1:4">
      <c r="A1068" s="105">
        <v>3522</v>
      </c>
      <c r="B1068" s="105">
        <v>88051</v>
      </c>
      <c r="C1068" s="106">
        <v>109</v>
      </c>
      <c r="D1068" s="106">
        <v>1852</v>
      </c>
    </row>
    <row r="1069" spans="1:4">
      <c r="A1069" s="105">
        <v>3523</v>
      </c>
      <c r="B1069" s="105">
        <v>88051</v>
      </c>
      <c r="C1069" s="106">
        <v>109</v>
      </c>
      <c r="D1069" s="106">
        <v>1852</v>
      </c>
    </row>
    <row r="1070" spans="1:4">
      <c r="A1070" s="105">
        <v>3525</v>
      </c>
      <c r="B1070" s="105">
        <v>80128</v>
      </c>
      <c r="C1070" s="106">
        <v>155.5</v>
      </c>
      <c r="D1070" s="106">
        <v>1415.3</v>
      </c>
    </row>
    <row r="1071" spans="1:4">
      <c r="A1071" s="105">
        <v>3527</v>
      </c>
      <c r="B1071" s="105">
        <v>80128</v>
      </c>
      <c r="C1071" s="106">
        <v>155.5</v>
      </c>
      <c r="D1071" s="106">
        <v>1415.3</v>
      </c>
    </row>
    <row r="1072" spans="1:4">
      <c r="A1072" s="105">
        <v>3529</v>
      </c>
      <c r="B1072" s="105">
        <v>77094</v>
      </c>
      <c r="C1072" s="106">
        <v>151.4</v>
      </c>
      <c r="D1072" s="106">
        <v>1292.2</v>
      </c>
    </row>
    <row r="1073" spans="1:4">
      <c r="A1073" s="105">
        <v>3530</v>
      </c>
      <c r="B1073" s="105">
        <v>77094</v>
      </c>
      <c r="C1073" s="106">
        <v>151.4</v>
      </c>
      <c r="D1073" s="106">
        <v>1292.2</v>
      </c>
    </row>
    <row r="1074" spans="1:4">
      <c r="A1074" s="105">
        <v>3531</v>
      </c>
      <c r="B1074" s="105">
        <v>77094</v>
      </c>
      <c r="C1074" s="106">
        <v>151.4</v>
      </c>
      <c r="D1074" s="106">
        <v>1292.2</v>
      </c>
    </row>
    <row r="1075" spans="1:4">
      <c r="A1075" s="105">
        <v>3533</v>
      </c>
      <c r="B1075" s="105">
        <v>77010</v>
      </c>
      <c r="C1075" s="106">
        <v>170.2</v>
      </c>
      <c r="D1075" s="106">
        <v>1361.5</v>
      </c>
    </row>
    <row r="1076" spans="1:4">
      <c r="A1076" s="105">
        <v>3537</v>
      </c>
      <c r="B1076" s="105">
        <v>80128</v>
      </c>
      <c r="C1076" s="106">
        <v>155.5</v>
      </c>
      <c r="D1076" s="106">
        <v>1415.3</v>
      </c>
    </row>
    <row r="1077" spans="1:4">
      <c r="A1077" s="105">
        <v>3540</v>
      </c>
      <c r="B1077" s="105">
        <v>77094</v>
      </c>
      <c r="C1077" s="106">
        <v>151.4</v>
      </c>
      <c r="D1077" s="106">
        <v>1292.2</v>
      </c>
    </row>
    <row r="1078" spans="1:4">
      <c r="A1078" s="105">
        <v>3542</v>
      </c>
      <c r="B1078" s="105">
        <v>77094</v>
      </c>
      <c r="C1078" s="106">
        <v>151.4</v>
      </c>
      <c r="D1078" s="106">
        <v>1292.2</v>
      </c>
    </row>
    <row r="1079" spans="1:4">
      <c r="A1079" s="105">
        <v>3544</v>
      </c>
      <c r="B1079" s="105">
        <v>77094</v>
      </c>
      <c r="C1079" s="106">
        <v>151.4</v>
      </c>
      <c r="D1079" s="106">
        <v>1292.2</v>
      </c>
    </row>
    <row r="1080" spans="1:4">
      <c r="A1080" s="105">
        <v>3546</v>
      </c>
      <c r="B1080" s="105">
        <v>77094</v>
      </c>
      <c r="C1080" s="106">
        <v>151.4</v>
      </c>
      <c r="D1080" s="106">
        <v>1292.2</v>
      </c>
    </row>
    <row r="1081" spans="1:4">
      <c r="A1081" s="105">
        <v>3549</v>
      </c>
      <c r="B1081" s="105">
        <v>76064</v>
      </c>
      <c r="C1081" s="106">
        <v>170.3</v>
      </c>
      <c r="D1081" s="106">
        <v>1174.5</v>
      </c>
    </row>
    <row r="1082" spans="1:4">
      <c r="A1082" s="105">
        <v>3550</v>
      </c>
      <c r="B1082" s="105">
        <v>81123</v>
      </c>
      <c r="C1082" s="106">
        <v>110.9</v>
      </c>
      <c r="D1082" s="106">
        <v>1699.8</v>
      </c>
    </row>
    <row r="1083" spans="1:4">
      <c r="A1083" s="105">
        <v>3551</v>
      </c>
      <c r="B1083" s="105">
        <v>81123</v>
      </c>
      <c r="C1083" s="106">
        <v>110.9</v>
      </c>
      <c r="D1083" s="106">
        <v>1699.8</v>
      </c>
    </row>
    <row r="1084" spans="1:4">
      <c r="A1084" s="105">
        <v>3555</v>
      </c>
      <c r="B1084" s="105">
        <v>81123</v>
      </c>
      <c r="C1084" s="106">
        <v>110.9</v>
      </c>
      <c r="D1084" s="106">
        <v>1699.8</v>
      </c>
    </row>
    <row r="1085" spans="1:4">
      <c r="A1085" s="105">
        <v>3556</v>
      </c>
      <c r="B1085" s="105">
        <v>81123</v>
      </c>
      <c r="C1085" s="106">
        <v>110.9</v>
      </c>
      <c r="D1085" s="106">
        <v>1699.8</v>
      </c>
    </row>
    <row r="1086" spans="1:4">
      <c r="A1086" s="105">
        <v>3557</v>
      </c>
      <c r="B1086" s="105">
        <v>81123</v>
      </c>
      <c r="C1086" s="106">
        <v>110.9</v>
      </c>
      <c r="D1086" s="106">
        <v>1699.8</v>
      </c>
    </row>
    <row r="1087" spans="1:4">
      <c r="A1087" s="105">
        <v>3558</v>
      </c>
      <c r="B1087" s="105">
        <v>81123</v>
      </c>
      <c r="C1087" s="106">
        <v>110.9</v>
      </c>
      <c r="D1087" s="106">
        <v>1699.8</v>
      </c>
    </row>
    <row r="1088" spans="1:4">
      <c r="A1088" s="105">
        <v>3559</v>
      </c>
      <c r="B1088" s="105">
        <v>81123</v>
      </c>
      <c r="C1088" s="106">
        <v>110.9</v>
      </c>
      <c r="D1088" s="106">
        <v>1699.8</v>
      </c>
    </row>
    <row r="1089" spans="1:4">
      <c r="A1089" s="105">
        <v>3561</v>
      </c>
      <c r="B1089" s="105">
        <v>80091</v>
      </c>
      <c r="C1089" s="106">
        <v>184.7</v>
      </c>
      <c r="D1089" s="106">
        <v>1469.2</v>
      </c>
    </row>
    <row r="1090" spans="1:4">
      <c r="A1090" s="105">
        <v>3562</v>
      </c>
      <c r="B1090" s="105">
        <v>80091</v>
      </c>
      <c r="C1090" s="106">
        <v>184.7</v>
      </c>
      <c r="D1090" s="106">
        <v>1469.2</v>
      </c>
    </row>
    <row r="1091" spans="1:4">
      <c r="A1091" s="105">
        <v>3563</v>
      </c>
      <c r="B1091" s="105">
        <v>80091</v>
      </c>
      <c r="C1091" s="106">
        <v>184.7</v>
      </c>
      <c r="D1091" s="106">
        <v>1469.2</v>
      </c>
    </row>
    <row r="1092" spans="1:4">
      <c r="A1092" s="105">
        <v>3564</v>
      </c>
      <c r="B1092" s="105">
        <v>80091</v>
      </c>
      <c r="C1092" s="106">
        <v>184.7</v>
      </c>
      <c r="D1092" s="106">
        <v>1469.2</v>
      </c>
    </row>
    <row r="1093" spans="1:4">
      <c r="A1093" s="105">
        <v>3565</v>
      </c>
      <c r="B1093" s="105">
        <v>80091</v>
      </c>
      <c r="C1093" s="106">
        <v>184.7</v>
      </c>
      <c r="D1093" s="106">
        <v>1469.2</v>
      </c>
    </row>
    <row r="1094" spans="1:4">
      <c r="A1094" s="105">
        <v>3566</v>
      </c>
      <c r="B1094" s="105">
        <v>74258</v>
      </c>
      <c r="C1094" s="106">
        <v>219.8</v>
      </c>
      <c r="D1094" s="106">
        <v>1322</v>
      </c>
    </row>
    <row r="1095" spans="1:4">
      <c r="A1095" s="105">
        <v>3567</v>
      </c>
      <c r="B1095" s="105">
        <v>74258</v>
      </c>
      <c r="C1095" s="106">
        <v>219.8</v>
      </c>
      <c r="D1095" s="106">
        <v>1322</v>
      </c>
    </row>
    <row r="1096" spans="1:4">
      <c r="A1096" s="105">
        <v>3568</v>
      </c>
      <c r="B1096" s="105">
        <v>74258</v>
      </c>
      <c r="C1096" s="106">
        <v>219.8</v>
      </c>
      <c r="D1096" s="106">
        <v>1322</v>
      </c>
    </row>
    <row r="1097" spans="1:4">
      <c r="A1097" s="105">
        <v>3570</v>
      </c>
      <c r="B1097" s="105">
        <v>81123</v>
      </c>
      <c r="C1097" s="106">
        <v>110.9</v>
      </c>
      <c r="D1097" s="106">
        <v>1699.8</v>
      </c>
    </row>
    <row r="1098" spans="1:4">
      <c r="A1098" s="105">
        <v>3571</v>
      </c>
      <c r="B1098" s="105">
        <v>81123</v>
      </c>
      <c r="C1098" s="106">
        <v>110.9</v>
      </c>
      <c r="D1098" s="106">
        <v>1699.8</v>
      </c>
    </row>
    <row r="1099" spans="1:4">
      <c r="A1099" s="105">
        <v>3572</v>
      </c>
      <c r="B1099" s="105">
        <v>81123</v>
      </c>
      <c r="C1099" s="106">
        <v>110.9</v>
      </c>
      <c r="D1099" s="106">
        <v>1699.8</v>
      </c>
    </row>
    <row r="1100" spans="1:4">
      <c r="A1100" s="105">
        <v>3573</v>
      </c>
      <c r="B1100" s="105">
        <v>81123</v>
      </c>
      <c r="C1100" s="106">
        <v>110.9</v>
      </c>
      <c r="D1100" s="106">
        <v>1699.8</v>
      </c>
    </row>
    <row r="1101" spans="1:4">
      <c r="A1101" s="105">
        <v>3575</v>
      </c>
      <c r="B1101" s="105">
        <v>80128</v>
      </c>
      <c r="C1101" s="106">
        <v>155.5</v>
      </c>
      <c r="D1101" s="106">
        <v>1415.3</v>
      </c>
    </row>
    <row r="1102" spans="1:4">
      <c r="A1102" s="105">
        <v>3576</v>
      </c>
      <c r="B1102" s="105">
        <v>80128</v>
      </c>
      <c r="C1102" s="106">
        <v>155.5</v>
      </c>
      <c r="D1102" s="106">
        <v>1415.3</v>
      </c>
    </row>
    <row r="1103" spans="1:4">
      <c r="A1103" s="105">
        <v>3579</v>
      </c>
      <c r="B1103" s="105">
        <v>77094</v>
      </c>
      <c r="C1103" s="106">
        <v>151.4</v>
      </c>
      <c r="D1103" s="106">
        <v>1292.2</v>
      </c>
    </row>
    <row r="1104" spans="1:4">
      <c r="A1104" s="105">
        <v>3580</v>
      </c>
      <c r="B1104" s="105">
        <v>77094</v>
      </c>
      <c r="C1104" s="106">
        <v>151.4</v>
      </c>
      <c r="D1104" s="106">
        <v>1292.2</v>
      </c>
    </row>
    <row r="1105" spans="1:4">
      <c r="A1105" s="105">
        <v>3581</v>
      </c>
      <c r="B1105" s="105">
        <v>77094</v>
      </c>
      <c r="C1105" s="106">
        <v>151.4</v>
      </c>
      <c r="D1105" s="106">
        <v>1292.2</v>
      </c>
    </row>
    <row r="1106" spans="1:4">
      <c r="A1106" s="105">
        <v>3583</v>
      </c>
      <c r="B1106" s="105">
        <v>77094</v>
      </c>
      <c r="C1106" s="106">
        <v>151.4</v>
      </c>
      <c r="D1106" s="106">
        <v>1292.2</v>
      </c>
    </row>
    <row r="1107" spans="1:4">
      <c r="A1107" s="105">
        <v>3584</v>
      </c>
      <c r="B1107" s="105">
        <v>77094</v>
      </c>
      <c r="C1107" s="106">
        <v>151.4</v>
      </c>
      <c r="D1107" s="106">
        <v>1292.2</v>
      </c>
    </row>
    <row r="1108" spans="1:4">
      <c r="A1108" s="105">
        <v>3585</v>
      </c>
      <c r="B1108" s="105">
        <v>77094</v>
      </c>
      <c r="C1108" s="106">
        <v>151.4</v>
      </c>
      <c r="D1108" s="106">
        <v>1292.2</v>
      </c>
    </row>
    <row r="1109" spans="1:4">
      <c r="A1109" s="105">
        <v>3586</v>
      </c>
      <c r="B1109" s="105">
        <v>77094</v>
      </c>
      <c r="C1109" s="106">
        <v>151.4</v>
      </c>
      <c r="D1109" s="106">
        <v>1292.2</v>
      </c>
    </row>
    <row r="1110" spans="1:4">
      <c r="A1110" s="105">
        <v>3588</v>
      </c>
      <c r="B1110" s="105">
        <v>77094</v>
      </c>
      <c r="C1110" s="106">
        <v>151.4</v>
      </c>
      <c r="D1110" s="106">
        <v>1292.2</v>
      </c>
    </row>
    <row r="1111" spans="1:4">
      <c r="A1111" s="105">
        <v>3589</v>
      </c>
      <c r="B1111" s="105">
        <v>77094</v>
      </c>
      <c r="C1111" s="106">
        <v>151.4</v>
      </c>
      <c r="D1111" s="106">
        <v>1292.2</v>
      </c>
    </row>
    <row r="1112" spans="1:4">
      <c r="A1112" s="105">
        <v>3590</v>
      </c>
      <c r="B1112" s="105">
        <v>77094</v>
      </c>
      <c r="C1112" s="106">
        <v>151.4</v>
      </c>
      <c r="D1112" s="106">
        <v>1292.2</v>
      </c>
    </row>
    <row r="1113" spans="1:4">
      <c r="A1113" s="105">
        <v>3591</v>
      </c>
      <c r="B1113" s="105">
        <v>77094</v>
      </c>
      <c r="C1113" s="106">
        <v>151.4</v>
      </c>
      <c r="D1113" s="106">
        <v>1292.2</v>
      </c>
    </row>
    <row r="1114" spans="1:4">
      <c r="A1114" s="105">
        <v>3594</v>
      </c>
      <c r="B1114" s="105">
        <v>77094</v>
      </c>
      <c r="C1114" s="106">
        <v>151.4</v>
      </c>
      <c r="D1114" s="106">
        <v>1292.2</v>
      </c>
    </row>
    <row r="1115" spans="1:4">
      <c r="A1115" s="105">
        <v>3595</v>
      </c>
      <c r="B1115" s="105">
        <v>77094</v>
      </c>
      <c r="C1115" s="106">
        <v>151.4</v>
      </c>
      <c r="D1115" s="106">
        <v>1292.2</v>
      </c>
    </row>
    <row r="1116" spans="1:4">
      <c r="A1116" s="105">
        <v>3596</v>
      </c>
      <c r="B1116" s="105">
        <v>77094</v>
      </c>
      <c r="C1116" s="106">
        <v>151.4</v>
      </c>
      <c r="D1116" s="106">
        <v>1292.2</v>
      </c>
    </row>
    <row r="1117" spans="1:4">
      <c r="A1117" s="105">
        <v>3597</v>
      </c>
      <c r="B1117" s="105">
        <v>77094</v>
      </c>
      <c r="C1117" s="106">
        <v>151.4</v>
      </c>
      <c r="D1117" s="106">
        <v>1292.2</v>
      </c>
    </row>
    <row r="1118" spans="1:4">
      <c r="A1118" s="105">
        <v>3599</v>
      </c>
      <c r="B1118" s="105">
        <v>77094</v>
      </c>
      <c r="C1118" s="106">
        <v>151.4</v>
      </c>
      <c r="D1118" s="106">
        <v>1292.2</v>
      </c>
    </row>
    <row r="1119" spans="1:4">
      <c r="A1119" s="105">
        <v>3607</v>
      </c>
      <c r="B1119" s="105">
        <v>88109</v>
      </c>
      <c r="C1119" s="106">
        <v>136.5</v>
      </c>
      <c r="D1119" s="106">
        <v>1609.4</v>
      </c>
    </row>
    <row r="1120" spans="1:4">
      <c r="A1120" s="105">
        <v>3608</v>
      </c>
      <c r="B1120" s="105">
        <v>88109</v>
      </c>
      <c r="C1120" s="106">
        <v>136.5</v>
      </c>
      <c r="D1120" s="106">
        <v>1609.4</v>
      </c>
    </row>
    <row r="1121" spans="1:4">
      <c r="A1121" s="105">
        <v>3610</v>
      </c>
      <c r="B1121" s="105">
        <v>81049</v>
      </c>
      <c r="C1121" s="106">
        <v>161.30000000000001</v>
      </c>
      <c r="D1121" s="106">
        <v>1561.4</v>
      </c>
    </row>
    <row r="1122" spans="1:4">
      <c r="A1122" s="105">
        <v>3612</v>
      </c>
      <c r="B1122" s="105">
        <v>80091</v>
      </c>
      <c r="C1122" s="106">
        <v>184.7</v>
      </c>
      <c r="D1122" s="106">
        <v>1469.2</v>
      </c>
    </row>
    <row r="1123" spans="1:4">
      <c r="A1123" s="105">
        <v>3614</v>
      </c>
      <c r="B1123" s="105">
        <v>81125</v>
      </c>
      <c r="C1123" s="106">
        <v>165</v>
      </c>
      <c r="D1123" s="106">
        <v>1517.2</v>
      </c>
    </row>
    <row r="1124" spans="1:4">
      <c r="A1124" s="105">
        <v>3616</v>
      </c>
      <c r="B1124" s="105">
        <v>80091</v>
      </c>
      <c r="C1124" s="106">
        <v>184.7</v>
      </c>
      <c r="D1124" s="106">
        <v>1469.2</v>
      </c>
    </row>
    <row r="1125" spans="1:4">
      <c r="A1125" s="105">
        <v>3617</v>
      </c>
      <c r="B1125" s="105">
        <v>81049</v>
      </c>
      <c r="C1125" s="106">
        <v>161.30000000000001</v>
      </c>
      <c r="D1125" s="106">
        <v>1561.4</v>
      </c>
    </row>
    <row r="1126" spans="1:4">
      <c r="A1126" s="105">
        <v>3618</v>
      </c>
      <c r="B1126" s="105">
        <v>80091</v>
      </c>
      <c r="C1126" s="106">
        <v>184.7</v>
      </c>
      <c r="D1126" s="106">
        <v>1469.2</v>
      </c>
    </row>
    <row r="1127" spans="1:4">
      <c r="A1127" s="105">
        <v>3620</v>
      </c>
      <c r="B1127" s="105">
        <v>80091</v>
      </c>
      <c r="C1127" s="106">
        <v>184.7</v>
      </c>
      <c r="D1127" s="106">
        <v>1469.2</v>
      </c>
    </row>
    <row r="1128" spans="1:4">
      <c r="A1128" s="105">
        <v>3621</v>
      </c>
      <c r="B1128" s="105">
        <v>80091</v>
      </c>
      <c r="C1128" s="106">
        <v>184.7</v>
      </c>
      <c r="D1128" s="106">
        <v>1469.2</v>
      </c>
    </row>
    <row r="1129" spans="1:4">
      <c r="A1129" s="105">
        <v>3622</v>
      </c>
      <c r="B1129" s="105">
        <v>80091</v>
      </c>
      <c r="C1129" s="106">
        <v>184.7</v>
      </c>
      <c r="D1129" s="106">
        <v>1469.2</v>
      </c>
    </row>
    <row r="1130" spans="1:4">
      <c r="A1130" s="105">
        <v>3623</v>
      </c>
      <c r="B1130" s="105">
        <v>80091</v>
      </c>
      <c r="C1130" s="106">
        <v>184.7</v>
      </c>
      <c r="D1130" s="106">
        <v>1469.2</v>
      </c>
    </row>
    <row r="1131" spans="1:4">
      <c r="A1131" s="105">
        <v>3624</v>
      </c>
      <c r="B1131" s="105">
        <v>80091</v>
      </c>
      <c r="C1131" s="106">
        <v>184.7</v>
      </c>
      <c r="D1131" s="106">
        <v>1469.2</v>
      </c>
    </row>
    <row r="1132" spans="1:4">
      <c r="A1132" s="105">
        <v>3629</v>
      </c>
      <c r="B1132" s="105">
        <v>81049</v>
      </c>
      <c r="C1132" s="106">
        <v>161.30000000000001</v>
      </c>
      <c r="D1132" s="106">
        <v>1561.4</v>
      </c>
    </row>
    <row r="1133" spans="1:4">
      <c r="A1133" s="105">
        <v>3630</v>
      </c>
      <c r="B1133" s="105">
        <v>81125</v>
      </c>
      <c r="C1133" s="106">
        <v>165</v>
      </c>
      <c r="D1133" s="106">
        <v>1517.2</v>
      </c>
    </row>
    <row r="1134" spans="1:4">
      <c r="A1134" s="105">
        <v>3631</v>
      </c>
      <c r="B1134" s="105">
        <v>81049</v>
      </c>
      <c r="C1134" s="106">
        <v>161.30000000000001</v>
      </c>
      <c r="D1134" s="106">
        <v>1561.4</v>
      </c>
    </row>
    <row r="1135" spans="1:4">
      <c r="A1135" s="105">
        <v>3633</v>
      </c>
      <c r="B1135" s="105">
        <v>81125</v>
      </c>
      <c r="C1135" s="106">
        <v>165</v>
      </c>
      <c r="D1135" s="106">
        <v>1517.2</v>
      </c>
    </row>
    <row r="1136" spans="1:4">
      <c r="A1136" s="105">
        <v>3634</v>
      </c>
      <c r="B1136" s="105">
        <v>81125</v>
      </c>
      <c r="C1136" s="106">
        <v>165</v>
      </c>
      <c r="D1136" s="106">
        <v>1517.2</v>
      </c>
    </row>
    <row r="1137" spans="1:4">
      <c r="A1137" s="105">
        <v>3635</v>
      </c>
      <c r="B1137" s="105">
        <v>80091</v>
      </c>
      <c r="C1137" s="106">
        <v>184.7</v>
      </c>
      <c r="D1137" s="106">
        <v>1469.2</v>
      </c>
    </row>
    <row r="1138" spans="1:4">
      <c r="A1138" s="105">
        <v>3636</v>
      </c>
      <c r="B1138" s="105">
        <v>81125</v>
      </c>
      <c r="C1138" s="106">
        <v>165</v>
      </c>
      <c r="D1138" s="106">
        <v>1517.2</v>
      </c>
    </row>
    <row r="1139" spans="1:4">
      <c r="A1139" s="105">
        <v>3637</v>
      </c>
      <c r="B1139" s="105">
        <v>80091</v>
      </c>
      <c r="C1139" s="106">
        <v>184.7</v>
      </c>
      <c r="D1139" s="106">
        <v>1469.2</v>
      </c>
    </row>
    <row r="1140" spans="1:4">
      <c r="A1140" s="105">
        <v>3638</v>
      </c>
      <c r="B1140" s="105">
        <v>80091</v>
      </c>
      <c r="C1140" s="106">
        <v>184.7</v>
      </c>
      <c r="D1140" s="106">
        <v>1469.2</v>
      </c>
    </row>
    <row r="1141" spans="1:4">
      <c r="A1141" s="105">
        <v>3639</v>
      </c>
      <c r="B1141" s="105">
        <v>80091</v>
      </c>
      <c r="C1141" s="106">
        <v>184.7</v>
      </c>
      <c r="D1141" s="106">
        <v>1469.2</v>
      </c>
    </row>
    <row r="1142" spans="1:4">
      <c r="A1142" s="105">
        <v>3640</v>
      </c>
      <c r="B1142" s="105">
        <v>81125</v>
      </c>
      <c r="C1142" s="106">
        <v>165</v>
      </c>
      <c r="D1142" s="106">
        <v>1517.2</v>
      </c>
    </row>
    <row r="1143" spans="1:4">
      <c r="A1143" s="105">
        <v>3641</v>
      </c>
      <c r="B1143" s="105">
        <v>74258</v>
      </c>
      <c r="C1143" s="106">
        <v>219.8</v>
      </c>
      <c r="D1143" s="106">
        <v>1322</v>
      </c>
    </row>
    <row r="1144" spans="1:4">
      <c r="A1144" s="105">
        <v>3644</v>
      </c>
      <c r="B1144" s="105">
        <v>81124</v>
      </c>
      <c r="C1144" s="106">
        <v>204</v>
      </c>
      <c r="D1144" s="106">
        <v>1417.6</v>
      </c>
    </row>
    <row r="1145" spans="1:4">
      <c r="A1145" s="105">
        <v>3646</v>
      </c>
      <c r="B1145" s="105">
        <v>81125</v>
      </c>
      <c r="C1145" s="106">
        <v>165</v>
      </c>
      <c r="D1145" s="106">
        <v>1517.2</v>
      </c>
    </row>
    <row r="1146" spans="1:4">
      <c r="A1146" s="105">
        <v>3649</v>
      </c>
      <c r="B1146" s="105">
        <v>81124</v>
      </c>
      <c r="C1146" s="106">
        <v>204</v>
      </c>
      <c r="D1146" s="106">
        <v>1417.6</v>
      </c>
    </row>
    <row r="1147" spans="1:4">
      <c r="A1147" s="105">
        <v>3658</v>
      </c>
      <c r="B1147" s="105">
        <v>88162</v>
      </c>
      <c r="C1147" s="106">
        <v>62.1</v>
      </c>
      <c r="D1147" s="106">
        <v>2242.8000000000002</v>
      </c>
    </row>
    <row r="1148" spans="1:4">
      <c r="A1148" s="105">
        <v>3659</v>
      </c>
      <c r="B1148" s="105">
        <v>88109</v>
      </c>
      <c r="C1148" s="106">
        <v>136.5</v>
      </c>
      <c r="D1148" s="106">
        <v>1609.4</v>
      </c>
    </row>
    <row r="1149" spans="1:4">
      <c r="A1149" s="105">
        <v>3660</v>
      </c>
      <c r="B1149" s="105">
        <v>88164</v>
      </c>
      <c r="C1149" s="106">
        <v>66.900000000000006</v>
      </c>
      <c r="D1149" s="106">
        <v>2101.3000000000002</v>
      </c>
    </row>
    <row r="1150" spans="1:4">
      <c r="A1150" s="105">
        <v>3662</v>
      </c>
      <c r="B1150" s="105">
        <v>88109</v>
      </c>
      <c r="C1150" s="106">
        <v>136.5</v>
      </c>
      <c r="D1150" s="106">
        <v>1609.4</v>
      </c>
    </row>
    <row r="1151" spans="1:4">
      <c r="A1151" s="105">
        <v>3663</v>
      </c>
      <c r="B1151" s="105">
        <v>88109</v>
      </c>
      <c r="C1151" s="106">
        <v>136.5</v>
      </c>
      <c r="D1151" s="106">
        <v>1609.4</v>
      </c>
    </row>
    <row r="1152" spans="1:4">
      <c r="A1152" s="105">
        <v>3664</v>
      </c>
      <c r="B1152" s="105">
        <v>88109</v>
      </c>
      <c r="C1152" s="106">
        <v>136.5</v>
      </c>
      <c r="D1152" s="106">
        <v>1609.4</v>
      </c>
    </row>
    <row r="1153" spans="1:4">
      <c r="A1153" s="105">
        <v>3665</v>
      </c>
      <c r="B1153" s="105">
        <v>88109</v>
      </c>
      <c r="C1153" s="106">
        <v>136.5</v>
      </c>
      <c r="D1153" s="106">
        <v>1609.4</v>
      </c>
    </row>
    <row r="1154" spans="1:4">
      <c r="A1154" s="105">
        <v>3666</v>
      </c>
      <c r="B1154" s="105">
        <v>81125</v>
      </c>
      <c r="C1154" s="106">
        <v>165</v>
      </c>
      <c r="D1154" s="106">
        <v>1517.2</v>
      </c>
    </row>
    <row r="1155" spans="1:4">
      <c r="A1155" s="105">
        <v>3669</v>
      </c>
      <c r="B1155" s="105">
        <v>81125</v>
      </c>
      <c r="C1155" s="106">
        <v>165</v>
      </c>
      <c r="D1155" s="106">
        <v>1517.2</v>
      </c>
    </row>
    <row r="1156" spans="1:4">
      <c r="A1156" s="105">
        <v>3670</v>
      </c>
      <c r="B1156" s="105">
        <v>82138</v>
      </c>
      <c r="C1156" s="106">
        <v>153.80000000000001</v>
      </c>
      <c r="D1156" s="106">
        <v>1668.1</v>
      </c>
    </row>
    <row r="1157" spans="1:4">
      <c r="A1157" s="105">
        <v>3672</v>
      </c>
      <c r="B1157" s="105">
        <v>82138</v>
      </c>
      <c r="C1157" s="106">
        <v>153.80000000000001</v>
      </c>
      <c r="D1157" s="106">
        <v>1668.1</v>
      </c>
    </row>
    <row r="1158" spans="1:4">
      <c r="A1158" s="105">
        <v>3673</v>
      </c>
      <c r="B1158" s="105">
        <v>82138</v>
      </c>
      <c r="C1158" s="106">
        <v>153.80000000000001</v>
      </c>
      <c r="D1158" s="106">
        <v>1668.1</v>
      </c>
    </row>
    <row r="1159" spans="1:4">
      <c r="A1159" s="105">
        <v>3675</v>
      </c>
      <c r="B1159" s="105">
        <v>82138</v>
      </c>
      <c r="C1159" s="106">
        <v>153.80000000000001</v>
      </c>
      <c r="D1159" s="106">
        <v>1668.1</v>
      </c>
    </row>
    <row r="1160" spans="1:4">
      <c r="A1160" s="105">
        <v>3677</v>
      </c>
      <c r="B1160" s="105">
        <v>82138</v>
      </c>
      <c r="C1160" s="106">
        <v>153.80000000000001</v>
      </c>
      <c r="D1160" s="106">
        <v>1668.1</v>
      </c>
    </row>
    <row r="1161" spans="1:4">
      <c r="A1161" s="105">
        <v>3678</v>
      </c>
      <c r="B1161" s="105">
        <v>82138</v>
      </c>
      <c r="C1161" s="106">
        <v>153.80000000000001</v>
      </c>
      <c r="D1161" s="106">
        <v>1668.1</v>
      </c>
    </row>
    <row r="1162" spans="1:4">
      <c r="A1162" s="105">
        <v>3682</v>
      </c>
      <c r="B1162" s="105">
        <v>82039</v>
      </c>
      <c r="C1162" s="106">
        <v>188.6</v>
      </c>
      <c r="D1162" s="106">
        <v>1712</v>
      </c>
    </row>
    <row r="1163" spans="1:4">
      <c r="A1163" s="105">
        <v>3683</v>
      </c>
      <c r="B1163" s="105">
        <v>82039</v>
      </c>
      <c r="C1163" s="106">
        <v>188.6</v>
      </c>
      <c r="D1163" s="106">
        <v>1712</v>
      </c>
    </row>
    <row r="1164" spans="1:4">
      <c r="A1164" s="105">
        <v>3685</v>
      </c>
      <c r="B1164" s="105">
        <v>81124</v>
      </c>
      <c r="C1164" s="106">
        <v>204</v>
      </c>
      <c r="D1164" s="106">
        <v>1417.6</v>
      </c>
    </row>
    <row r="1165" spans="1:4">
      <c r="A1165" s="105">
        <v>3687</v>
      </c>
      <c r="B1165" s="105">
        <v>82039</v>
      </c>
      <c r="C1165" s="106">
        <v>188.6</v>
      </c>
      <c r="D1165" s="106">
        <v>1712</v>
      </c>
    </row>
    <row r="1166" spans="1:4">
      <c r="A1166" s="105">
        <v>3688</v>
      </c>
      <c r="B1166" s="105">
        <v>82039</v>
      </c>
      <c r="C1166" s="106">
        <v>188.6</v>
      </c>
      <c r="D1166" s="106">
        <v>1712</v>
      </c>
    </row>
    <row r="1167" spans="1:4">
      <c r="A1167" s="105">
        <v>3690</v>
      </c>
      <c r="B1167" s="105">
        <v>72160</v>
      </c>
      <c r="C1167" s="106">
        <v>206</v>
      </c>
      <c r="D1167" s="106">
        <v>1484.8</v>
      </c>
    </row>
    <row r="1168" spans="1:4">
      <c r="A1168" s="105">
        <v>3691</v>
      </c>
      <c r="B1168" s="105">
        <v>72160</v>
      </c>
      <c r="C1168" s="106">
        <v>206</v>
      </c>
      <c r="D1168" s="106">
        <v>1484.8</v>
      </c>
    </row>
    <row r="1169" spans="1:4">
      <c r="A1169" s="105">
        <v>3694</v>
      </c>
      <c r="B1169" s="105">
        <v>72160</v>
      </c>
      <c r="C1169" s="106">
        <v>206</v>
      </c>
      <c r="D1169" s="106">
        <v>1484.8</v>
      </c>
    </row>
    <row r="1170" spans="1:4">
      <c r="A1170" s="105">
        <v>3695</v>
      </c>
      <c r="B1170" s="105">
        <v>72160</v>
      </c>
      <c r="C1170" s="106">
        <v>206</v>
      </c>
      <c r="D1170" s="106">
        <v>1484.8</v>
      </c>
    </row>
    <row r="1171" spans="1:4">
      <c r="A1171" s="105">
        <v>3697</v>
      </c>
      <c r="B1171" s="105">
        <v>83084</v>
      </c>
      <c r="C1171" s="106">
        <v>0.8</v>
      </c>
      <c r="D1171" s="106">
        <v>4370.2</v>
      </c>
    </row>
    <row r="1172" spans="1:4">
      <c r="A1172" s="105">
        <v>3698</v>
      </c>
      <c r="B1172" s="105">
        <v>83084</v>
      </c>
      <c r="C1172" s="106">
        <v>0.8</v>
      </c>
      <c r="D1172" s="106">
        <v>4370.2</v>
      </c>
    </row>
    <row r="1173" spans="1:4">
      <c r="A1173" s="105">
        <v>3699</v>
      </c>
      <c r="B1173" s="105">
        <v>83084</v>
      </c>
      <c r="C1173" s="106">
        <v>0.8</v>
      </c>
      <c r="D1173" s="106">
        <v>4370.2</v>
      </c>
    </row>
    <row r="1174" spans="1:4">
      <c r="A1174" s="105">
        <v>3700</v>
      </c>
      <c r="B1174" s="105">
        <v>82139</v>
      </c>
      <c r="C1174" s="106">
        <v>55.1</v>
      </c>
      <c r="D1174" s="106">
        <v>2347.1999999999998</v>
      </c>
    </row>
    <row r="1175" spans="1:4">
      <c r="A1175" s="105">
        <v>3701</v>
      </c>
      <c r="B1175" s="105">
        <v>82139</v>
      </c>
      <c r="C1175" s="106">
        <v>55.1</v>
      </c>
      <c r="D1175" s="106">
        <v>2347.1999999999998</v>
      </c>
    </row>
    <row r="1176" spans="1:4">
      <c r="A1176" s="105">
        <v>3704</v>
      </c>
      <c r="B1176" s="105">
        <v>82139</v>
      </c>
      <c r="C1176" s="106">
        <v>55.1</v>
      </c>
      <c r="D1176" s="106">
        <v>2347.1999999999998</v>
      </c>
    </row>
    <row r="1177" spans="1:4">
      <c r="A1177" s="105">
        <v>3705</v>
      </c>
      <c r="B1177" s="105">
        <v>82139</v>
      </c>
      <c r="C1177" s="106">
        <v>55.1</v>
      </c>
      <c r="D1177" s="106">
        <v>2347.1999999999998</v>
      </c>
    </row>
    <row r="1178" spans="1:4">
      <c r="A1178" s="105">
        <v>3707</v>
      </c>
      <c r="B1178" s="105">
        <v>72162</v>
      </c>
      <c r="C1178" s="106">
        <v>186.7</v>
      </c>
      <c r="D1178" s="106">
        <v>1826.8</v>
      </c>
    </row>
    <row r="1179" spans="1:4">
      <c r="A1179" s="105">
        <v>3708</v>
      </c>
      <c r="B1179" s="105">
        <v>72162</v>
      </c>
      <c r="C1179" s="106">
        <v>186.7</v>
      </c>
      <c r="D1179" s="106">
        <v>1826.8</v>
      </c>
    </row>
    <row r="1180" spans="1:4">
      <c r="A1180" s="105">
        <v>3709</v>
      </c>
      <c r="B1180" s="105">
        <v>82139</v>
      </c>
      <c r="C1180" s="106">
        <v>55.1</v>
      </c>
      <c r="D1180" s="106">
        <v>2347.1999999999998</v>
      </c>
    </row>
    <row r="1181" spans="1:4">
      <c r="A1181" s="105">
        <v>3711</v>
      </c>
      <c r="B1181" s="105">
        <v>88164</v>
      </c>
      <c r="C1181" s="106">
        <v>66.900000000000006</v>
      </c>
      <c r="D1181" s="106">
        <v>2101.3000000000002</v>
      </c>
    </row>
    <row r="1182" spans="1:4">
      <c r="A1182" s="105">
        <v>3712</v>
      </c>
      <c r="B1182" s="105">
        <v>88164</v>
      </c>
      <c r="C1182" s="106">
        <v>66.900000000000006</v>
      </c>
      <c r="D1182" s="106">
        <v>2101.3000000000002</v>
      </c>
    </row>
    <row r="1183" spans="1:4">
      <c r="A1183" s="105">
        <v>3713</v>
      </c>
      <c r="B1183" s="105">
        <v>88164</v>
      </c>
      <c r="C1183" s="106">
        <v>66.900000000000006</v>
      </c>
      <c r="D1183" s="106">
        <v>2101.3000000000002</v>
      </c>
    </row>
    <row r="1184" spans="1:4">
      <c r="A1184" s="105">
        <v>3714</v>
      </c>
      <c r="B1184" s="105">
        <v>88164</v>
      </c>
      <c r="C1184" s="106">
        <v>66.900000000000006</v>
      </c>
      <c r="D1184" s="106">
        <v>2101.3000000000002</v>
      </c>
    </row>
    <row r="1185" spans="1:4">
      <c r="A1185" s="105">
        <v>3715</v>
      </c>
      <c r="B1185" s="105">
        <v>88164</v>
      </c>
      <c r="C1185" s="106">
        <v>66.900000000000006</v>
      </c>
      <c r="D1185" s="106">
        <v>2101.3000000000002</v>
      </c>
    </row>
    <row r="1186" spans="1:4">
      <c r="A1186" s="105">
        <v>3717</v>
      </c>
      <c r="B1186" s="105">
        <v>88162</v>
      </c>
      <c r="C1186" s="106">
        <v>62.1</v>
      </c>
      <c r="D1186" s="106">
        <v>2242.8000000000002</v>
      </c>
    </row>
    <row r="1187" spans="1:4">
      <c r="A1187" s="105">
        <v>3718</v>
      </c>
      <c r="B1187" s="105">
        <v>88164</v>
      </c>
      <c r="C1187" s="106">
        <v>66.900000000000006</v>
      </c>
      <c r="D1187" s="106">
        <v>2101.3000000000002</v>
      </c>
    </row>
    <row r="1188" spans="1:4">
      <c r="A1188" s="105">
        <v>3719</v>
      </c>
      <c r="B1188" s="105">
        <v>88164</v>
      </c>
      <c r="C1188" s="106">
        <v>66.900000000000006</v>
      </c>
      <c r="D1188" s="106">
        <v>2101.3000000000002</v>
      </c>
    </row>
    <row r="1189" spans="1:4">
      <c r="A1189" s="105">
        <v>3720</v>
      </c>
      <c r="B1189" s="105">
        <v>88164</v>
      </c>
      <c r="C1189" s="106">
        <v>66.900000000000006</v>
      </c>
      <c r="D1189" s="106">
        <v>2101.3000000000002</v>
      </c>
    </row>
    <row r="1190" spans="1:4">
      <c r="A1190" s="105">
        <v>3722</v>
      </c>
      <c r="B1190" s="105">
        <v>83024</v>
      </c>
      <c r="C1190" s="106">
        <v>0.5</v>
      </c>
      <c r="D1190" s="106">
        <v>4297</v>
      </c>
    </row>
    <row r="1191" spans="1:4">
      <c r="A1191" s="105">
        <v>3723</v>
      </c>
      <c r="B1191" s="105">
        <v>83024</v>
      </c>
      <c r="C1191" s="106">
        <v>0.5</v>
      </c>
      <c r="D1191" s="106">
        <v>4297</v>
      </c>
    </row>
    <row r="1192" spans="1:4">
      <c r="A1192" s="105">
        <v>3725</v>
      </c>
      <c r="B1192" s="105">
        <v>81125</v>
      </c>
      <c r="C1192" s="106">
        <v>165</v>
      </c>
      <c r="D1192" s="106">
        <v>1517.2</v>
      </c>
    </row>
    <row r="1193" spans="1:4">
      <c r="A1193" s="105">
        <v>3726</v>
      </c>
      <c r="B1193" s="105">
        <v>82138</v>
      </c>
      <c r="C1193" s="106">
        <v>153.80000000000001</v>
      </c>
      <c r="D1193" s="106">
        <v>1668.1</v>
      </c>
    </row>
    <row r="1194" spans="1:4">
      <c r="A1194" s="105">
        <v>3727</v>
      </c>
      <c r="B1194" s="105">
        <v>81124</v>
      </c>
      <c r="C1194" s="106">
        <v>204</v>
      </c>
      <c r="D1194" s="106">
        <v>1417.6</v>
      </c>
    </row>
    <row r="1195" spans="1:4">
      <c r="A1195" s="105">
        <v>3728</v>
      </c>
      <c r="B1195" s="105">
        <v>81124</v>
      </c>
      <c r="C1195" s="106">
        <v>204</v>
      </c>
      <c r="D1195" s="106">
        <v>1417.6</v>
      </c>
    </row>
    <row r="1196" spans="1:4">
      <c r="A1196" s="105">
        <v>3730</v>
      </c>
      <c r="B1196" s="105">
        <v>81124</v>
      </c>
      <c r="C1196" s="106">
        <v>204</v>
      </c>
      <c r="D1196" s="106">
        <v>1417.6</v>
      </c>
    </row>
    <row r="1197" spans="1:4">
      <c r="A1197" s="105">
        <v>3732</v>
      </c>
      <c r="B1197" s="105">
        <v>82138</v>
      </c>
      <c r="C1197" s="106">
        <v>153.80000000000001</v>
      </c>
      <c r="D1197" s="106">
        <v>1668.1</v>
      </c>
    </row>
    <row r="1198" spans="1:4">
      <c r="A1198" s="105">
        <v>3733</v>
      </c>
      <c r="B1198" s="105">
        <v>82138</v>
      </c>
      <c r="C1198" s="106">
        <v>153.80000000000001</v>
      </c>
      <c r="D1198" s="106">
        <v>1668.1</v>
      </c>
    </row>
    <row r="1199" spans="1:4">
      <c r="A1199" s="105">
        <v>3735</v>
      </c>
      <c r="B1199" s="105">
        <v>82138</v>
      </c>
      <c r="C1199" s="106">
        <v>153.80000000000001</v>
      </c>
      <c r="D1199" s="106">
        <v>1668.1</v>
      </c>
    </row>
    <row r="1200" spans="1:4">
      <c r="A1200" s="105">
        <v>3737</v>
      </c>
      <c r="B1200" s="105">
        <v>83024</v>
      </c>
      <c r="C1200" s="106">
        <v>0.5</v>
      </c>
      <c r="D1200" s="106">
        <v>4297</v>
      </c>
    </row>
    <row r="1201" spans="1:4">
      <c r="A1201" s="105">
        <v>3738</v>
      </c>
      <c r="B1201" s="105">
        <v>82138</v>
      </c>
      <c r="C1201" s="106">
        <v>153.80000000000001</v>
      </c>
      <c r="D1201" s="106">
        <v>1668.1</v>
      </c>
    </row>
    <row r="1202" spans="1:4">
      <c r="A1202" s="105">
        <v>3739</v>
      </c>
      <c r="B1202" s="105">
        <v>83085</v>
      </c>
      <c r="C1202" s="106">
        <v>0.1</v>
      </c>
      <c r="D1202" s="106">
        <v>4801.5</v>
      </c>
    </row>
    <row r="1203" spans="1:4">
      <c r="A1203" s="105">
        <v>3740</v>
      </c>
      <c r="B1203" s="105">
        <v>83085</v>
      </c>
      <c r="C1203" s="106">
        <v>0.1</v>
      </c>
      <c r="D1203" s="106">
        <v>4801.5</v>
      </c>
    </row>
    <row r="1204" spans="1:4">
      <c r="A1204" s="105">
        <v>3741</v>
      </c>
      <c r="B1204" s="105">
        <v>83085</v>
      </c>
      <c r="C1204" s="106">
        <v>0.1</v>
      </c>
      <c r="D1204" s="106">
        <v>4801.5</v>
      </c>
    </row>
    <row r="1205" spans="1:4">
      <c r="A1205" s="105">
        <v>3744</v>
      </c>
      <c r="B1205" s="105">
        <v>83085</v>
      </c>
      <c r="C1205" s="106">
        <v>0.1</v>
      </c>
      <c r="D1205" s="106">
        <v>4801.5</v>
      </c>
    </row>
    <row r="1206" spans="1:4">
      <c r="A1206" s="105">
        <v>3746</v>
      </c>
      <c r="B1206" s="105">
        <v>82039</v>
      </c>
      <c r="C1206" s="106">
        <v>188.6</v>
      </c>
      <c r="D1206" s="106">
        <v>1712</v>
      </c>
    </row>
    <row r="1207" spans="1:4">
      <c r="A1207" s="105">
        <v>3747</v>
      </c>
      <c r="B1207" s="105">
        <v>82039</v>
      </c>
      <c r="C1207" s="106">
        <v>188.6</v>
      </c>
      <c r="D1207" s="106">
        <v>1712</v>
      </c>
    </row>
    <row r="1208" spans="1:4">
      <c r="A1208" s="105">
        <v>3749</v>
      </c>
      <c r="B1208" s="105">
        <v>72160</v>
      </c>
      <c r="C1208" s="106">
        <v>206</v>
      </c>
      <c r="D1208" s="106">
        <v>1484.8</v>
      </c>
    </row>
    <row r="1209" spans="1:4">
      <c r="A1209" s="105">
        <v>3750</v>
      </c>
      <c r="B1209" s="105">
        <v>86068</v>
      </c>
      <c r="C1209" s="106">
        <v>172.5</v>
      </c>
      <c r="D1209" s="106">
        <v>1386.6</v>
      </c>
    </row>
    <row r="1210" spans="1:4">
      <c r="A1210" s="105">
        <v>3751</v>
      </c>
      <c r="B1210" s="105">
        <v>88162</v>
      </c>
      <c r="C1210" s="106">
        <v>62.1</v>
      </c>
      <c r="D1210" s="106">
        <v>2242.8000000000002</v>
      </c>
    </row>
    <row r="1211" spans="1:4">
      <c r="A1211" s="105">
        <v>3752</v>
      </c>
      <c r="B1211" s="105">
        <v>86068</v>
      </c>
      <c r="C1211" s="106">
        <v>172.5</v>
      </c>
      <c r="D1211" s="106">
        <v>1386.6</v>
      </c>
    </row>
    <row r="1212" spans="1:4">
      <c r="A1212" s="23">
        <v>3753</v>
      </c>
      <c r="B1212" s="23">
        <v>88162</v>
      </c>
      <c r="C1212" s="23">
        <v>62.1</v>
      </c>
      <c r="D1212" s="23">
        <v>2242.8000000000002</v>
      </c>
    </row>
    <row r="1213" spans="1:4">
      <c r="A1213" s="105">
        <v>3754</v>
      </c>
      <c r="B1213" s="105">
        <v>86068</v>
      </c>
      <c r="C1213" s="106">
        <v>172.5</v>
      </c>
      <c r="D1213" s="106">
        <v>1386.6</v>
      </c>
    </row>
    <row r="1214" spans="1:4">
      <c r="A1214" s="105">
        <v>3755</v>
      </c>
      <c r="B1214" s="105">
        <v>86068</v>
      </c>
      <c r="C1214" s="106">
        <v>172.5</v>
      </c>
      <c r="D1214" s="106">
        <v>1386.6</v>
      </c>
    </row>
    <row r="1215" spans="1:4">
      <c r="A1215" s="105">
        <v>3756</v>
      </c>
      <c r="B1215" s="105">
        <v>88162</v>
      </c>
      <c r="C1215" s="106">
        <v>62.1</v>
      </c>
      <c r="D1215" s="106">
        <v>2242.8000000000002</v>
      </c>
    </row>
    <row r="1216" spans="1:4">
      <c r="A1216" s="105">
        <v>3757</v>
      </c>
      <c r="B1216" s="105">
        <v>88162</v>
      </c>
      <c r="C1216" s="106">
        <v>62.1</v>
      </c>
      <c r="D1216" s="106">
        <v>2242.8000000000002</v>
      </c>
    </row>
    <row r="1217" spans="1:4">
      <c r="A1217" s="105">
        <v>3758</v>
      </c>
      <c r="B1217" s="105">
        <v>88162</v>
      </c>
      <c r="C1217" s="106">
        <v>62.1</v>
      </c>
      <c r="D1217" s="106">
        <v>2242.8000000000002</v>
      </c>
    </row>
    <row r="1218" spans="1:4">
      <c r="A1218" s="105">
        <v>3759</v>
      </c>
      <c r="B1218" s="105">
        <v>86068</v>
      </c>
      <c r="C1218" s="106">
        <v>172.5</v>
      </c>
      <c r="D1218" s="106">
        <v>1386.6</v>
      </c>
    </row>
    <row r="1219" spans="1:4">
      <c r="A1219" s="105">
        <v>3760</v>
      </c>
      <c r="B1219" s="105">
        <v>86383</v>
      </c>
      <c r="C1219" s="106">
        <v>147.9</v>
      </c>
      <c r="D1219" s="106">
        <v>1758</v>
      </c>
    </row>
    <row r="1220" spans="1:4">
      <c r="A1220" s="105">
        <v>3761</v>
      </c>
      <c r="B1220" s="105">
        <v>86383</v>
      </c>
      <c r="C1220" s="106">
        <v>147.9</v>
      </c>
      <c r="D1220" s="106">
        <v>1758</v>
      </c>
    </row>
    <row r="1221" spans="1:4">
      <c r="A1221" s="105">
        <v>3762</v>
      </c>
      <c r="B1221" s="105">
        <v>88162</v>
      </c>
      <c r="C1221" s="106">
        <v>62.1</v>
      </c>
      <c r="D1221" s="106">
        <v>2242.8000000000002</v>
      </c>
    </row>
    <row r="1222" spans="1:4">
      <c r="A1222" s="105">
        <v>3763</v>
      </c>
      <c r="B1222" s="105">
        <v>86383</v>
      </c>
      <c r="C1222" s="106">
        <v>147.9</v>
      </c>
      <c r="D1222" s="106">
        <v>1758</v>
      </c>
    </row>
    <row r="1223" spans="1:4">
      <c r="A1223" s="105">
        <v>3764</v>
      </c>
      <c r="B1223" s="105">
        <v>88162</v>
      </c>
      <c r="C1223" s="106">
        <v>62.1</v>
      </c>
      <c r="D1223" s="106">
        <v>2242.8000000000002</v>
      </c>
    </row>
    <row r="1224" spans="1:4">
      <c r="A1224" s="105">
        <v>3765</v>
      </c>
      <c r="B1224" s="105">
        <v>86104</v>
      </c>
      <c r="C1224" s="106">
        <v>167.2</v>
      </c>
      <c r="D1224" s="106">
        <v>1465.5</v>
      </c>
    </row>
    <row r="1225" spans="1:4">
      <c r="A1225" s="105">
        <v>3766</v>
      </c>
      <c r="B1225" s="105">
        <v>86383</v>
      </c>
      <c r="C1225" s="106">
        <v>147.9</v>
      </c>
      <c r="D1225" s="106">
        <v>1758</v>
      </c>
    </row>
    <row r="1226" spans="1:4">
      <c r="A1226" s="105">
        <v>3767</v>
      </c>
      <c r="B1226" s="105">
        <v>86104</v>
      </c>
      <c r="C1226" s="106">
        <v>167.2</v>
      </c>
      <c r="D1226" s="106">
        <v>1465.5</v>
      </c>
    </row>
    <row r="1227" spans="1:4">
      <c r="A1227" s="105">
        <v>3770</v>
      </c>
      <c r="B1227" s="105">
        <v>86383</v>
      </c>
      <c r="C1227" s="106">
        <v>147.9</v>
      </c>
      <c r="D1227" s="106">
        <v>1758</v>
      </c>
    </row>
    <row r="1228" spans="1:4">
      <c r="A1228" s="105">
        <v>3775</v>
      </c>
      <c r="B1228" s="105">
        <v>86383</v>
      </c>
      <c r="C1228" s="106">
        <v>147.9</v>
      </c>
      <c r="D1228" s="106">
        <v>1758</v>
      </c>
    </row>
    <row r="1229" spans="1:4">
      <c r="A1229" s="105">
        <v>3777</v>
      </c>
      <c r="B1229" s="105">
        <v>86383</v>
      </c>
      <c r="C1229" s="106">
        <v>147.9</v>
      </c>
      <c r="D1229" s="106">
        <v>1758</v>
      </c>
    </row>
    <row r="1230" spans="1:4">
      <c r="A1230" s="105">
        <v>3778</v>
      </c>
      <c r="B1230" s="105">
        <v>86383</v>
      </c>
      <c r="C1230" s="106">
        <v>147.9</v>
      </c>
      <c r="D1230" s="106">
        <v>1758</v>
      </c>
    </row>
    <row r="1231" spans="1:4">
      <c r="A1231" s="105">
        <v>3779</v>
      </c>
      <c r="B1231" s="105">
        <v>88164</v>
      </c>
      <c r="C1231" s="106">
        <v>66.900000000000006</v>
      </c>
      <c r="D1231" s="106">
        <v>2101.3000000000002</v>
      </c>
    </row>
    <row r="1232" spans="1:4">
      <c r="A1232" s="105">
        <v>3781</v>
      </c>
      <c r="B1232" s="105">
        <v>86104</v>
      </c>
      <c r="C1232" s="106">
        <v>167.2</v>
      </c>
      <c r="D1232" s="106">
        <v>1465.5</v>
      </c>
    </row>
    <row r="1233" spans="1:4">
      <c r="A1233" s="105">
        <v>3782</v>
      </c>
      <c r="B1233" s="105">
        <v>86104</v>
      </c>
      <c r="C1233" s="106">
        <v>167.2</v>
      </c>
      <c r="D1233" s="106">
        <v>1465.5</v>
      </c>
    </row>
    <row r="1234" spans="1:4">
      <c r="A1234" s="105">
        <v>3783</v>
      </c>
      <c r="B1234" s="105">
        <v>86104</v>
      </c>
      <c r="C1234" s="106">
        <v>167.2</v>
      </c>
      <c r="D1234" s="106">
        <v>1465.5</v>
      </c>
    </row>
    <row r="1235" spans="1:4">
      <c r="A1235" s="105">
        <v>3785</v>
      </c>
      <c r="B1235" s="105">
        <v>86104</v>
      </c>
      <c r="C1235" s="106">
        <v>167.2</v>
      </c>
      <c r="D1235" s="106">
        <v>1465.5</v>
      </c>
    </row>
    <row r="1236" spans="1:4">
      <c r="A1236" s="105">
        <v>3786</v>
      </c>
      <c r="B1236" s="105">
        <v>86104</v>
      </c>
      <c r="C1236" s="106">
        <v>167.2</v>
      </c>
      <c r="D1236" s="106">
        <v>1465.5</v>
      </c>
    </row>
    <row r="1237" spans="1:4">
      <c r="A1237" s="105">
        <v>3787</v>
      </c>
      <c r="B1237" s="105">
        <v>86104</v>
      </c>
      <c r="C1237" s="106">
        <v>167.2</v>
      </c>
      <c r="D1237" s="106">
        <v>1465.5</v>
      </c>
    </row>
    <row r="1238" spans="1:4">
      <c r="A1238" s="105">
        <v>3788</v>
      </c>
      <c r="B1238" s="105">
        <v>86104</v>
      </c>
      <c r="C1238" s="106">
        <v>167.2</v>
      </c>
      <c r="D1238" s="106">
        <v>1465.5</v>
      </c>
    </row>
    <row r="1239" spans="1:4">
      <c r="A1239" s="105">
        <v>3789</v>
      </c>
      <c r="B1239" s="105">
        <v>86104</v>
      </c>
      <c r="C1239" s="106">
        <v>167.2</v>
      </c>
      <c r="D1239" s="106">
        <v>1465.5</v>
      </c>
    </row>
    <row r="1240" spans="1:4">
      <c r="A1240" s="105">
        <v>3791</v>
      </c>
      <c r="B1240" s="105">
        <v>86104</v>
      </c>
      <c r="C1240" s="106">
        <v>167.2</v>
      </c>
      <c r="D1240" s="106">
        <v>1465.5</v>
      </c>
    </row>
    <row r="1241" spans="1:4">
      <c r="A1241" s="105">
        <v>3792</v>
      </c>
      <c r="B1241" s="105">
        <v>86104</v>
      </c>
      <c r="C1241" s="106">
        <v>167.2</v>
      </c>
      <c r="D1241" s="106">
        <v>1465.5</v>
      </c>
    </row>
    <row r="1242" spans="1:4">
      <c r="A1242" s="105">
        <v>3793</v>
      </c>
      <c r="B1242" s="105">
        <v>86104</v>
      </c>
      <c r="C1242" s="106">
        <v>167.2</v>
      </c>
      <c r="D1242" s="106">
        <v>1465.5</v>
      </c>
    </row>
    <row r="1243" spans="1:4">
      <c r="A1243" s="105">
        <v>3795</v>
      </c>
      <c r="B1243" s="105">
        <v>86383</v>
      </c>
      <c r="C1243" s="106">
        <v>147.9</v>
      </c>
      <c r="D1243" s="106">
        <v>1758</v>
      </c>
    </row>
    <row r="1244" spans="1:4">
      <c r="A1244" s="105">
        <v>3796</v>
      </c>
      <c r="B1244" s="105">
        <v>86383</v>
      </c>
      <c r="C1244" s="106">
        <v>147.9</v>
      </c>
      <c r="D1244" s="106">
        <v>1758</v>
      </c>
    </row>
    <row r="1245" spans="1:4">
      <c r="A1245" s="105">
        <v>3797</v>
      </c>
      <c r="B1245" s="105">
        <v>86383</v>
      </c>
      <c r="C1245" s="106">
        <v>147.9</v>
      </c>
      <c r="D1245" s="106">
        <v>1758</v>
      </c>
    </row>
    <row r="1246" spans="1:4">
      <c r="A1246" s="105">
        <v>3799</v>
      </c>
      <c r="B1246" s="105">
        <v>86383</v>
      </c>
      <c r="C1246" s="106">
        <v>147.9</v>
      </c>
      <c r="D1246" s="106">
        <v>1758</v>
      </c>
    </row>
    <row r="1247" spans="1:4">
      <c r="A1247" s="105">
        <v>3800</v>
      </c>
      <c r="B1247" s="105">
        <v>86077</v>
      </c>
      <c r="C1247" s="106">
        <v>169.4</v>
      </c>
      <c r="D1247" s="106">
        <v>1355.6</v>
      </c>
    </row>
    <row r="1248" spans="1:4">
      <c r="A1248" s="105">
        <v>3802</v>
      </c>
      <c r="B1248" s="105">
        <v>86104</v>
      </c>
      <c r="C1248" s="106">
        <v>167.2</v>
      </c>
      <c r="D1248" s="106">
        <v>1465.5</v>
      </c>
    </row>
    <row r="1249" spans="1:4">
      <c r="A1249" s="105">
        <v>3803</v>
      </c>
      <c r="B1249" s="105">
        <v>86077</v>
      </c>
      <c r="C1249" s="106">
        <v>169.4</v>
      </c>
      <c r="D1249" s="106">
        <v>1355.6</v>
      </c>
    </row>
    <row r="1250" spans="1:4">
      <c r="A1250" s="105">
        <v>3804</v>
      </c>
      <c r="B1250" s="105">
        <v>86104</v>
      </c>
      <c r="C1250" s="106">
        <v>167.2</v>
      </c>
      <c r="D1250" s="106">
        <v>1465.5</v>
      </c>
    </row>
    <row r="1251" spans="1:4">
      <c r="A1251" s="105">
        <v>3805</v>
      </c>
      <c r="B1251" s="105">
        <v>86104</v>
      </c>
      <c r="C1251" s="106">
        <v>167.2</v>
      </c>
      <c r="D1251" s="106">
        <v>1465.5</v>
      </c>
    </row>
    <row r="1252" spans="1:4">
      <c r="A1252" s="105">
        <v>3806</v>
      </c>
      <c r="B1252" s="105">
        <v>86104</v>
      </c>
      <c r="C1252" s="106">
        <v>167.2</v>
      </c>
      <c r="D1252" s="106">
        <v>1465.5</v>
      </c>
    </row>
    <row r="1253" spans="1:4">
      <c r="A1253" s="105">
        <v>3807</v>
      </c>
      <c r="B1253" s="105">
        <v>86104</v>
      </c>
      <c r="C1253" s="106">
        <v>167.2</v>
      </c>
      <c r="D1253" s="106">
        <v>1465.5</v>
      </c>
    </row>
    <row r="1254" spans="1:4">
      <c r="A1254" s="105">
        <v>3808</v>
      </c>
      <c r="B1254" s="105">
        <v>86104</v>
      </c>
      <c r="C1254" s="106">
        <v>167.2</v>
      </c>
      <c r="D1254" s="106">
        <v>1465.5</v>
      </c>
    </row>
    <row r="1255" spans="1:4">
      <c r="A1255" s="105">
        <v>3809</v>
      </c>
      <c r="B1255" s="105">
        <v>86104</v>
      </c>
      <c r="C1255" s="106">
        <v>167.2</v>
      </c>
      <c r="D1255" s="106">
        <v>1465.5</v>
      </c>
    </row>
    <row r="1256" spans="1:4">
      <c r="A1256" s="105">
        <v>3810</v>
      </c>
      <c r="B1256" s="105">
        <v>86104</v>
      </c>
      <c r="C1256" s="106">
        <v>167.2</v>
      </c>
      <c r="D1256" s="106">
        <v>1465.5</v>
      </c>
    </row>
    <row r="1257" spans="1:4">
      <c r="A1257" s="105">
        <v>3812</v>
      </c>
      <c r="B1257" s="105">
        <v>86104</v>
      </c>
      <c r="C1257" s="106">
        <v>167.2</v>
      </c>
      <c r="D1257" s="106">
        <v>1465.5</v>
      </c>
    </row>
    <row r="1258" spans="1:4">
      <c r="A1258" s="105">
        <v>3813</v>
      </c>
      <c r="B1258" s="105">
        <v>86104</v>
      </c>
      <c r="C1258" s="106">
        <v>167.2</v>
      </c>
      <c r="D1258" s="106">
        <v>1465.5</v>
      </c>
    </row>
    <row r="1259" spans="1:4">
      <c r="A1259" s="105">
        <v>3814</v>
      </c>
      <c r="B1259" s="105">
        <v>86371</v>
      </c>
      <c r="C1259" s="106">
        <v>167.7</v>
      </c>
      <c r="D1259" s="106">
        <v>1314.6</v>
      </c>
    </row>
    <row r="1260" spans="1:4">
      <c r="A1260" s="105">
        <v>3815</v>
      </c>
      <c r="B1260" s="105">
        <v>86104</v>
      </c>
      <c r="C1260" s="106">
        <v>167.2</v>
      </c>
      <c r="D1260" s="106">
        <v>1465.5</v>
      </c>
    </row>
    <row r="1261" spans="1:4">
      <c r="A1261" s="105">
        <v>3816</v>
      </c>
      <c r="B1261" s="105">
        <v>85291</v>
      </c>
      <c r="C1261" s="106">
        <v>1.8</v>
      </c>
      <c r="D1261" s="106">
        <v>4391.8</v>
      </c>
    </row>
    <row r="1262" spans="1:4">
      <c r="A1262" s="105">
        <v>3818</v>
      </c>
      <c r="B1262" s="105">
        <v>86373</v>
      </c>
      <c r="C1262" s="106">
        <v>216.6</v>
      </c>
      <c r="D1262" s="106">
        <v>1239.3</v>
      </c>
    </row>
    <row r="1263" spans="1:4">
      <c r="A1263" s="105">
        <v>3820</v>
      </c>
      <c r="B1263" s="105">
        <v>85280</v>
      </c>
      <c r="C1263" s="106">
        <v>131.80000000000001</v>
      </c>
      <c r="D1263" s="106">
        <v>1628.3</v>
      </c>
    </row>
    <row r="1264" spans="1:4">
      <c r="A1264" s="105">
        <v>3821</v>
      </c>
      <c r="B1264" s="105">
        <v>85291</v>
      </c>
      <c r="C1264" s="106">
        <v>1.8</v>
      </c>
      <c r="D1264" s="106">
        <v>4391.8</v>
      </c>
    </row>
    <row r="1265" spans="1:4">
      <c r="A1265" s="105">
        <v>3822</v>
      </c>
      <c r="B1265" s="105">
        <v>85280</v>
      </c>
      <c r="C1265" s="106">
        <v>131.80000000000001</v>
      </c>
      <c r="D1265" s="106">
        <v>1628.3</v>
      </c>
    </row>
    <row r="1266" spans="1:4">
      <c r="A1266" s="105">
        <v>3823</v>
      </c>
      <c r="B1266" s="105">
        <v>85280</v>
      </c>
      <c r="C1266" s="106">
        <v>131.80000000000001</v>
      </c>
      <c r="D1266" s="106">
        <v>1628.3</v>
      </c>
    </row>
    <row r="1267" spans="1:4">
      <c r="A1267" s="105">
        <v>3824</v>
      </c>
      <c r="B1267" s="105">
        <v>85280</v>
      </c>
      <c r="C1267" s="106">
        <v>131.80000000000001</v>
      </c>
      <c r="D1267" s="106">
        <v>1628.3</v>
      </c>
    </row>
    <row r="1268" spans="1:4">
      <c r="A1268" s="105">
        <v>3825</v>
      </c>
      <c r="B1268" s="105">
        <v>85291</v>
      </c>
      <c r="C1268" s="106">
        <v>1.8</v>
      </c>
      <c r="D1268" s="106">
        <v>4391.8</v>
      </c>
    </row>
    <row r="1269" spans="1:4">
      <c r="A1269" s="105">
        <v>3831</v>
      </c>
      <c r="B1269" s="105">
        <v>85291</v>
      </c>
      <c r="C1269" s="106">
        <v>1.8</v>
      </c>
      <c r="D1269" s="106">
        <v>4391.8</v>
      </c>
    </row>
    <row r="1270" spans="1:4">
      <c r="A1270" s="105">
        <v>3832</v>
      </c>
      <c r="B1270" s="105">
        <v>85291</v>
      </c>
      <c r="C1270" s="106">
        <v>1.8</v>
      </c>
      <c r="D1270" s="106">
        <v>4391.8</v>
      </c>
    </row>
    <row r="1271" spans="1:4">
      <c r="A1271" s="105">
        <v>3833</v>
      </c>
      <c r="B1271" s="105">
        <v>85291</v>
      </c>
      <c r="C1271" s="106">
        <v>1.8</v>
      </c>
      <c r="D1271" s="106">
        <v>4391.8</v>
      </c>
    </row>
    <row r="1272" spans="1:4">
      <c r="A1272" s="105">
        <v>3835</v>
      </c>
      <c r="B1272" s="105">
        <v>85280</v>
      </c>
      <c r="C1272" s="106">
        <v>131.80000000000001</v>
      </c>
      <c r="D1272" s="106">
        <v>1628.3</v>
      </c>
    </row>
    <row r="1273" spans="1:4">
      <c r="A1273" s="105">
        <v>3840</v>
      </c>
      <c r="B1273" s="105">
        <v>85280</v>
      </c>
      <c r="C1273" s="106">
        <v>131.80000000000001</v>
      </c>
      <c r="D1273" s="106">
        <v>1628.3</v>
      </c>
    </row>
    <row r="1274" spans="1:4">
      <c r="A1274" s="105">
        <v>3842</v>
      </c>
      <c r="B1274" s="105">
        <v>85280</v>
      </c>
      <c r="C1274" s="106">
        <v>131.80000000000001</v>
      </c>
      <c r="D1274" s="106">
        <v>1628.3</v>
      </c>
    </row>
    <row r="1275" spans="1:4">
      <c r="A1275" s="105">
        <v>3844</v>
      </c>
      <c r="B1275" s="105">
        <v>85151</v>
      </c>
      <c r="C1275" s="106">
        <v>143</v>
      </c>
      <c r="D1275" s="106">
        <v>1666.3</v>
      </c>
    </row>
    <row r="1276" spans="1:4">
      <c r="A1276" s="105">
        <v>3847</v>
      </c>
      <c r="B1276" s="105">
        <v>85280</v>
      </c>
      <c r="C1276" s="106">
        <v>131.80000000000001</v>
      </c>
      <c r="D1276" s="106">
        <v>1628.3</v>
      </c>
    </row>
    <row r="1277" spans="1:4">
      <c r="A1277" s="105">
        <v>3850</v>
      </c>
      <c r="B1277" s="105">
        <v>85072</v>
      </c>
      <c r="C1277" s="106">
        <v>131.19999999999999</v>
      </c>
      <c r="D1277" s="106">
        <v>1632.3</v>
      </c>
    </row>
    <row r="1278" spans="1:4">
      <c r="A1278" s="105">
        <v>3851</v>
      </c>
      <c r="B1278" s="105">
        <v>85072</v>
      </c>
      <c r="C1278" s="106">
        <v>131.19999999999999</v>
      </c>
      <c r="D1278" s="106">
        <v>1632.3</v>
      </c>
    </row>
    <row r="1279" spans="1:4">
      <c r="A1279" s="105">
        <v>3852</v>
      </c>
      <c r="B1279" s="105">
        <v>85072</v>
      </c>
      <c r="C1279" s="106">
        <v>131.19999999999999</v>
      </c>
      <c r="D1279" s="106">
        <v>1632.3</v>
      </c>
    </row>
    <row r="1280" spans="1:4">
      <c r="A1280" s="105">
        <v>3854</v>
      </c>
      <c r="B1280" s="105">
        <v>85280</v>
      </c>
      <c r="C1280" s="106">
        <v>131.80000000000001</v>
      </c>
      <c r="D1280" s="106">
        <v>1628.3</v>
      </c>
    </row>
    <row r="1281" spans="1:4">
      <c r="A1281" s="105">
        <v>3856</v>
      </c>
      <c r="B1281" s="105">
        <v>85280</v>
      </c>
      <c r="C1281" s="106">
        <v>131.80000000000001</v>
      </c>
      <c r="D1281" s="106">
        <v>1628.3</v>
      </c>
    </row>
    <row r="1282" spans="1:4">
      <c r="A1282" s="105">
        <v>3857</v>
      </c>
      <c r="B1282" s="105">
        <v>85280</v>
      </c>
      <c r="C1282" s="106">
        <v>131.80000000000001</v>
      </c>
      <c r="D1282" s="106">
        <v>1628.3</v>
      </c>
    </row>
    <row r="1283" spans="1:4">
      <c r="A1283" s="105">
        <v>3858</v>
      </c>
      <c r="B1283" s="105">
        <v>83024</v>
      </c>
      <c r="C1283" s="106">
        <v>0.5</v>
      </c>
      <c r="D1283" s="106">
        <v>4297</v>
      </c>
    </row>
    <row r="1284" spans="1:4">
      <c r="A1284" s="105">
        <v>3859</v>
      </c>
      <c r="B1284" s="105">
        <v>85296</v>
      </c>
      <c r="C1284" s="106">
        <v>102</v>
      </c>
      <c r="D1284" s="106">
        <v>1753.4</v>
      </c>
    </row>
    <row r="1285" spans="1:4">
      <c r="A1285" s="105">
        <v>3860</v>
      </c>
      <c r="B1285" s="105">
        <v>85296</v>
      </c>
      <c r="C1285" s="106">
        <v>102</v>
      </c>
      <c r="D1285" s="106">
        <v>1753.4</v>
      </c>
    </row>
    <row r="1286" spans="1:4">
      <c r="A1286" s="105">
        <v>3862</v>
      </c>
      <c r="B1286" s="105">
        <v>85296</v>
      </c>
      <c r="C1286" s="106">
        <v>102</v>
      </c>
      <c r="D1286" s="106">
        <v>1753.4</v>
      </c>
    </row>
    <row r="1287" spans="1:4">
      <c r="A1287" s="105">
        <v>3864</v>
      </c>
      <c r="B1287" s="105">
        <v>85296</v>
      </c>
      <c r="C1287" s="106">
        <v>102</v>
      </c>
      <c r="D1287" s="106">
        <v>1753.4</v>
      </c>
    </row>
    <row r="1288" spans="1:4">
      <c r="A1288" s="105">
        <v>3865</v>
      </c>
      <c r="B1288" s="105">
        <v>85279</v>
      </c>
      <c r="C1288" s="106">
        <v>161.1</v>
      </c>
      <c r="D1288" s="106">
        <v>1551.5</v>
      </c>
    </row>
    <row r="1289" spans="1:4">
      <c r="A1289" s="105">
        <v>3869</v>
      </c>
      <c r="B1289" s="105">
        <v>85280</v>
      </c>
      <c r="C1289" s="106">
        <v>131.80000000000001</v>
      </c>
      <c r="D1289" s="106">
        <v>1628.3</v>
      </c>
    </row>
    <row r="1290" spans="1:4">
      <c r="A1290" s="105">
        <v>3870</v>
      </c>
      <c r="B1290" s="105">
        <v>85280</v>
      </c>
      <c r="C1290" s="106">
        <v>131.80000000000001</v>
      </c>
      <c r="D1290" s="106">
        <v>1628.3</v>
      </c>
    </row>
    <row r="1291" spans="1:4">
      <c r="A1291" s="105">
        <v>3871</v>
      </c>
      <c r="B1291" s="105">
        <v>85280</v>
      </c>
      <c r="C1291" s="106">
        <v>131.80000000000001</v>
      </c>
      <c r="D1291" s="106">
        <v>1628.3</v>
      </c>
    </row>
    <row r="1292" spans="1:4">
      <c r="A1292" s="105">
        <v>3873</v>
      </c>
      <c r="B1292" s="105">
        <v>85280</v>
      </c>
      <c r="C1292" s="106">
        <v>131.80000000000001</v>
      </c>
      <c r="D1292" s="106">
        <v>1628.3</v>
      </c>
    </row>
    <row r="1293" spans="1:4">
      <c r="A1293" s="105">
        <v>3874</v>
      </c>
      <c r="B1293" s="105">
        <v>85151</v>
      </c>
      <c r="C1293" s="106">
        <v>143</v>
      </c>
      <c r="D1293" s="106">
        <v>1666.3</v>
      </c>
    </row>
    <row r="1294" spans="1:4">
      <c r="A1294" s="105">
        <v>3875</v>
      </c>
      <c r="B1294" s="105">
        <v>85279</v>
      </c>
      <c r="C1294" s="106">
        <v>161.1</v>
      </c>
      <c r="D1294" s="106">
        <v>1551.5</v>
      </c>
    </row>
    <row r="1295" spans="1:4">
      <c r="A1295" s="105">
        <v>3878</v>
      </c>
      <c r="B1295" s="105">
        <v>85279</v>
      </c>
      <c r="C1295" s="106">
        <v>161.1</v>
      </c>
      <c r="D1295" s="106">
        <v>1551.5</v>
      </c>
    </row>
    <row r="1296" spans="1:4">
      <c r="A1296" s="105">
        <v>3880</v>
      </c>
      <c r="B1296" s="105">
        <v>85279</v>
      </c>
      <c r="C1296" s="106">
        <v>161.1</v>
      </c>
      <c r="D1296" s="106">
        <v>1551.5</v>
      </c>
    </row>
    <row r="1297" spans="1:4">
      <c r="A1297" s="105">
        <v>3882</v>
      </c>
      <c r="B1297" s="105">
        <v>85279</v>
      </c>
      <c r="C1297" s="106">
        <v>161.1</v>
      </c>
      <c r="D1297" s="106">
        <v>1551.5</v>
      </c>
    </row>
    <row r="1298" spans="1:4">
      <c r="A1298" s="105">
        <v>3885</v>
      </c>
      <c r="B1298" s="105">
        <v>84142</v>
      </c>
      <c r="C1298" s="106">
        <v>49.9</v>
      </c>
      <c r="D1298" s="106">
        <v>2437.6</v>
      </c>
    </row>
    <row r="1299" spans="1:4">
      <c r="A1299" s="105">
        <v>3886</v>
      </c>
      <c r="B1299" s="105">
        <v>84145</v>
      </c>
      <c r="C1299" s="106">
        <v>214.4</v>
      </c>
      <c r="D1299" s="106">
        <v>1367</v>
      </c>
    </row>
    <row r="1300" spans="1:4">
      <c r="A1300" s="105">
        <v>3887</v>
      </c>
      <c r="B1300" s="105">
        <v>84144</v>
      </c>
      <c r="C1300" s="106">
        <v>115.2</v>
      </c>
      <c r="D1300" s="106">
        <v>1561.7</v>
      </c>
    </row>
    <row r="1301" spans="1:4">
      <c r="A1301" s="105">
        <v>3888</v>
      </c>
      <c r="B1301" s="105">
        <v>84143</v>
      </c>
      <c r="C1301" s="106">
        <v>95.6</v>
      </c>
      <c r="D1301" s="106">
        <v>1880.8</v>
      </c>
    </row>
    <row r="1302" spans="1:4">
      <c r="A1302" s="105">
        <v>3889</v>
      </c>
      <c r="B1302" s="105">
        <v>84145</v>
      </c>
      <c r="C1302" s="106">
        <v>214.4</v>
      </c>
      <c r="D1302" s="106">
        <v>1367</v>
      </c>
    </row>
    <row r="1303" spans="1:4">
      <c r="A1303" s="105">
        <v>3890</v>
      </c>
      <c r="B1303" s="105">
        <v>84143</v>
      </c>
      <c r="C1303" s="106">
        <v>95.6</v>
      </c>
      <c r="D1303" s="106">
        <v>1880.8</v>
      </c>
    </row>
    <row r="1304" spans="1:4">
      <c r="A1304" s="105">
        <v>3891</v>
      </c>
      <c r="B1304" s="105">
        <v>84084</v>
      </c>
      <c r="C1304" s="106">
        <v>238.4</v>
      </c>
      <c r="D1304" s="106">
        <v>1290.2</v>
      </c>
    </row>
    <row r="1305" spans="1:4">
      <c r="A1305" s="105">
        <v>3892</v>
      </c>
      <c r="B1305" s="105">
        <v>84084</v>
      </c>
      <c r="C1305" s="106">
        <v>238.4</v>
      </c>
      <c r="D1305" s="106">
        <v>1290.2</v>
      </c>
    </row>
    <row r="1306" spans="1:4">
      <c r="A1306" s="105">
        <v>3893</v>
      </c>
      <c r="B1306" s="105">
        <v>84144</v>
      </c>
      <c r="C1306" s="106">
        <v>115.2</v>
      </c>
      <c r="D1306" s="106">
        <v>1561.7</v>
      </c>
    </row>
    <row r="1307" spans="1:4">
      <c r="A1307" s="105">
        <v>3895</v>
      </c>
      <c r="B1307" s="105">
        <v>83090</v>
      </c>
      <c r="C1307" s="106">
        <v>49.5</v>
      </c>
      <c r="D1307" s="106">
        <v>2356.9</v>
      </c>
    </row>
    <row r="1308" spans="1:4">
      <c r="A1308" s="105">
        <v>3896</v>
      </c>
      <c r="B1308" s="105">
        <v>83090</v>
      </c>
      <c r="C1308" s="106">
        <v>49.5</v>
      </c>
      <c r="D1308" s="106">
        <v>2356.9</v>
      </c>
    </row>
    <row r="1309" spans="1:4">
      <c r="A1309" s="105">
        <v>3898</v>
      </c>
      <c r="B1309" s="105">
        <v>83055</v>
      </c>
      <c r="C1309" s="106">
        <v>4.8</v>
      </c>
      <c r="D1309" s="106">
        <v>3427.4</v>
      </c>
    </row>
    <row r="1310" spans="1:4">
      <c r="A1310" s="105">
        <v>3900</v>
      </c>
      <c r="B1310" s="105">
        <v>83090</v>
      </c>
      <c r="C1310" s="106">
        <v>49.5</v>
      </c>
      <c r="D1310" s="106">
        <v>2356.9</v>
      </c>
    </row>
    <row r="1311" spans="1:4">
      <c r="A1311" s="105">
        <v>3902</v>
      </c>
      <c r="B1311" s="105">
        <v>85279</v>
      </c>
      <c r="C1311" s="106">
        <v>161.1</v>
      </c>
      <c r="D1311" s="106">
        <v>1551.5</v>
      </c>
    </row>
    <row r="1312" spans="1:4">
      <c r="A1312" s="105">
        <v>3903</v>
      </c>
      <c r="B1312" s="105">
        <v>84144</v>
      </c>
      <c r="C1312" s="106">
        <v>115.2</v>
      </c>
      <c r="D1312" s="106">
        <v>1561.7</v>
      </c>
    </row>
    <row r="1313" spans="1:4">
      <c r="A1313" s="105">
        <v>3904</v>
      </c>
      <c r="B1313" s="105">
        <v>85279</v>
      </c>
      <c r="C1313" s="106">
        <v>161.1</v>
      </c>
      <c r="D1313" s="106">
        <v>1551.5</v>
      </c>
    </row>
    <row r="1314" spans="1:4">
      <c r="A1314" s="105">
        <v>3909</v>
      </c>
      <c r="B1314" s="105">
        <v>84144</v>
      </c>
      <c r="C1314" s="106">
        <v>115.2</v>
      </c>
      <c r="D1314" s="106">
        <v>1561.7</v>
      </c>
    </row>
    <row r="1315" spans="1:4">
      <c r="A1315" s="105">
        <v>3910</v>
      </c>
      <c r="B1315" s="105">
        <v>86371</v>
      </c>
      <c r="C1315" s="106">
        <v>167.7</v>
      </c>
      <c r="D1315" s="106">
        <v>1314.6</v>
      </c>
    </row>
    <row r="1316" spans="1:4">
      <c r="A1316" s="105">
        <v>3911</v>
      </c>
      <c r="B1316" s="105">
        <v>86371</v>
      </c>
      <c r="C1316" s="106">
        <v>167.7</v>
      </c>
      <c r="D1316" s="106">
        <v>1314.6</v>
      </c>
    </row>
    <row r="1317" spans="1:4">
      <c r="A1317" s="105">
        <v>3912</v>
      </c>
      <c r="B1317" s="105">
        <v>86371</v>
      </c>
      <c r="C1317" s="106">
        <v>167.7</v>
      </c>
      <c r="D1317" s="106">
        <v>1314.6</v>
      </c>
    </row>
    <row r="1318" spans="1:4">
      <c r="A1318" s="105">
        <v>3913</v>
      </c>
      <c r="B1318" s="105">
        <v>86361</v>
      </c>
      <c r="C1318" s="106">
        <v>126.9</v>
      </c>
      <c r="D1318" s="106">
        <v>1517.7</v>
      </c>
    </row>
    <row r="1319" spans="1:4">
      <c r="A1319" s="105">
        <v>3915</v>
      </c>
      <c r="B1319" s="105">
        <v>86361</v>
      </c>
      <c r="C1319" s="106">
        <v>126.9</v>
      </c>
      <c r="D1319" s="106">
        <v>1517.7</v>
      </c>
    </row>
    <row r="1320" spans="1:4">
      <c r="A1320" s="105">
        <v>3916</v>
      </c>
      <c r="B1320" s="105">
        <v>86361</v>
      </c>
      <c r="C1320" s="106">
        <v>126.9</v>
      </c>
      <c r="D1320" s="106">
        <v>1517.7</v>
      </c>
    </row>
    <row r="1321" spans="1:4">
      <c r="A1321" s="105">
        <v>3918</v>
      </c>
      <c r="B1321" s="105">
        <v>86361</v>
      </c>
      <c r="C1321" s="106">
        <v>126.9</v>
      </c>
      <c r="D1321" s="106">
        <v>1517.7</v>
      </c>
    </row>
    <row r="1322" spans="1:4">
      <c r="A1322" s="105">
        <v>3919</v>
      </c>
      <c r="B1322" s="105">
        <v>86361</v>
      </c>
      <c r="C1322" s="106">
        <v>126.9</v>
      </c>
      <c r="D1322" s="106">
        <v>1517.7</v>
      </c>
    </row>
    <row r="1323" spans="1:4">
      <c r="A1323" s="105">
        <v>3920</v>
      </c>
      <c r="B1323" s="105">
        <v>86361</v>
      </c>
      <c r="C1323" s="106">
        <v>126.9</v>
      </c>
      <c r="D1323" s="106">
        <v>1517.7</v>
      </c>
    </row>
    <row r="1324" spans="1:4">
      <c r="A1324" s="105">
        <v>3921</v>
      </c>
      <c r="B1324" s="105">
        <v>77094</v>
      </c>
      <c r="C1324" s="106">
        <v>151.4</v>
      </c>
      <c r="D1324" s="106">
        <v>1292.2</v>
      </c>
    </row>
    <row r="1325" spans="1:4">
      <c r="A1325" s="105">
        <v>3922</v>
      </c>
      <c r="B1325" s="105">
        <v>86373</v>
      </c>
      <c r="C1325" s="106">
        <v>216.6</v>
      </c>
      <c r="D1325" s="106">
        <v>1239.3</v>
      </c>
    </row>
    <row r="1326" spans="1:4">
      <c r="A1326" s="105">
        <v>3923</v>
      </c>
      <c r="B1326" s="105">
        <v>86373</v>
      </c>
      <c r="C1326" s="106">
        <v>216.6</v>
      </c>
      <c r="D1326" s="106">
        <v>1239.3</v>
      </c>
    </row>
    <row r="1327" spans="1:4">
      <c r="A1327" s="105">
        <v>3925</v>
      </c>
      <c r="B1327" s="105">
        <v>86373</v>
      </c>
      <c r="C1327" s="106">
        <v>216.6</v>
      </c>
      <c r="D1327" s="106">
        <v>1239.3</v>
      </c>
    </row>
    <row r="1328" spans="1:4">
      <c r="A1328" s="105">
        <v>3926</v>
      </c>
      <c r="B1328" s="105">
        <v>86361</v>
      </c>
      <c r="C1328" s="106">
        <v>126.9</v>
      </c>
      <c r="D1328" s="106">
        <v>1517.7</v>
      </c>
    </row>
    <row r="1329" spans="1:4">
      <c r="A1329" s="105">
        <v>3927</v>
      </c>
      <c r="B1329" s="105">
        <v>86361</v>
      </c>
      <c r="C1329" s="106">
        <v>126.9</v>
      </c>
      <c r="D1329" s="106">
        <v>1517.7</v>
      </c>
    </row>
    <row r="1330" spans="1:4">
      <c r="A1330" s="105">
        <v>3928</v>
      </c>
      <c r="B1330" s="105">
        <v>86361</v>
      </c>
      <c r="C1330" s="106">
        <v>126.9</v>
      </c>
      <c r="D1330" s="106">
        <v>1517.7</v>
      </c>
    </row>
    <row r="1331" spans="1:4">
      <c r="A1331" s="105">
        <v>3929</v>
      </c>
      <c r="B1331" s="105">
        <v>86361</v>
      </c>
      <c r="C1331" s="106">
        <v>126.9</v>
      </c>
      <c r="D1331" s="106">
        <v>1517.7</v>
      </c>
    </row>
    <row r="1332" spans="1:4">
      <c r="A1332" s="105">
        <v>3930</v>
      </c>
      <c r="B1332" s="105">
        <v>86371</v>
      </c>
      <c r="C1332" s="106">
        <v>167.7</v>
      </c>
      <c r="D1332" s="106">
        <v>1314.6</v>
      </c>
    </row>
    <row r="1333" spans="1:4">
      <c r="A1333" s="105">
        <v>3931</v>
      </c>
      <c r="B1333" s="105">
        <v>86371</v>
      </c>
      <c r="C1333" s="106">
        <v>167.7</v>
      </c>
      <c r="D1333" s="106">
        <v>1314.6</v>
      </c>
    </row>
    <row r="1334" spans="1:4">
      <c r="A1334" s="105">
        <v>3933</v>
      </c>
      <c r="B1334" s="105">
        <v>86371</v>
      </c>
      <c r="C1334" s="106">
        <v>167.7</v>
      </c>
      <c r="D1334" s="106">
        <v>1314.6</v>
      </c>
    </row>
    <row r="1335" spans="1:4">
      <c r="A1335" s="105">
        <v>3934</v>
      </c>
      <c r="B1335" s="105">
        <v>86371</v>
      </c>
      <c r="C1335" s="106">
        <v>167.7</v>
      </c>
      <c r="D1335" s="106">
        <v>1314.6</v>
      </c>
    </row>
    <row r="1336" spans="1:4">
      <c r="A1336" s="105">
        <v>3936</v>
      </c>
      <c r="B1336" s="105">
        <v>86361</v>
      </c>
      <c r="C1336" s="106">
        <v>126.9</v>
      </c>
      <c r="D1336" s="106">
        <v>1517.7</v>
      </c>
    </row>
    <row r="1337" spans="1:4">
      <c r="A1337" s="105">
        <v>3937</v>
      </c>
      <c r="B1337" s="105">
        <v>86361</v>
      </c>
      <c r="C1337" s="106">
        <v>126.9</v>
      </c>
      <c r="D1337" s="106">
        <v>1517.7</v>
      </c>
    </row>
    <row r="1338" spans="1:4">
      <c r="A1338" s="105">
        <v>3938</v>
      </c>
      <c r="B1338" s="105">
        <v>86361</v>
      </c>
      <c r="C1338" s="106">
        <v>126.9</v>
      </c>
      <c r="D1338" s="106">
        <v>1517.7</v>
      </c>
    </row>
    <row r="1339" spans="1:4">
      <c r="A1339" s="105">
        <v>3939</v>
      </c>
      <c r="B1339" s="105">
        <v>86361</v>
      </c>
      <c r="C1339" s="106">
        <v>126.9</v>
      </c>
      <c r="D1339" s="106">
        <v>1517.7</v>
      </c>
    </row>
    <row r="1340" spans="1:4">
      <c r="A1340" s="105">
        <v>3940</v>
      </c>
      <c r="B1340" s="105">
        <v>86361</v>
      </c>
      <c r="C1340" s="106">
        <v>126.9</v>
      </c>
      <c r="D1340" s="106">
        <v>1517.7</v>
      </c>
    </row>
    <row r="1341" spans="1:4">
      <c r="A1341" s="105">
        <v>3941</v>
      </c>
      <c r="B1341" s="105">
        <v>86361</v>
      </c>
      <c r="C1341" s="106">
        <v>126.9</v>
      </c>
      <c r="D1341" s="106">
        <v>1517.7</v>
      </c>
    </row>
    <row r="1342" spans="1:4">
      <c r="A1342" s="105">
        <v>3942</v>
      </c>
      <c r="B1342" s="105">
        <v>86361</v>
      </c>
      <c r="C1342" s="106">
        <v>126.9</v>
      </c>
      <c r="D1342" s="106">
        <v>1517.7</v>
      </c>
    </row>
    <row r="1343" spans="1:4">
      <c r="A1343" s="105">
        <v>3943</v>
      </c>
      <c r="B1343" s="105">
        <v>86361</v>
      </c>
      <c r="C1343" s="106">
        <v>126.9</v>
      </c>
      <c r="D1343" s="106">
        <v>1517.7</v>
      </c>
    </row>
    <row r="1344" spans="1:4">
      <c r="A1344" s="105">
        <v>3944</v>
      </c>
      <c r="B1344" s="105">
        <v>87113</v>
      </c>
      <c r="C1344" s="106">
        <v>144</v>
      </c>
      <c r="D1344" s="106">
        <v>1461.7</v>
      </c>
    </row>
    <row r="1345" spans="1:4">
      <c r="A1345" s="105">
        <v>3945</v>
      </c>
      <c r="B1345" s="105">
        <v>86373</v>
      </c>
      <c r="C1345" s="106">
        <v>216.6</v>
      </c>
      <c r="D1345" s="106">
        <v>1239.3</v>
      </c>
    </row>
    <row r="1346" spans="1:4">
      <c r="A1346" s="105">
        <v>3946</v>
      </c>
      <c r="B1346" s="105">
        <v>86373</v>
      </c>
      <c r="C1346" s="106">
        <v>216.6</v>
      </c>
      <c r="D1346" s="106">
        <v>1239.3</v>
      </c>
    </row>
    <row r="1347" spans="1:4">
      <c r="A1347" s="105">
        <v>3950</v>
      </c>
      <c r="B1347" s="105">
        <v>86373</v>
      </c>
      <c r="C1347" s="106">
        <v>216.6</v>
      </c>
      <c r="D1347" s="106">
        <v>1239.3</v>
      </c>
    </row>
    <row r="1348" spans="1:4">
      <c r="A1348" s="105">
        <v>3951</v>
      </c>
      <c r="B1348" s="105">
        <v>86373</v>
      </c>
      <c r="C1348" s="106">
        <v>216.6</v>
      </c>
      <c r="D1348" s="106">
        <v>1239.3</v>
      </c>
    </row>
    <row r="1349" spans="1:4">
      <c r="A1349" s="105">
        <v>3953</v>
      </c>
      <c r="B1349" s="105">
        <v>85280</v>
      </c>
      <c r="C1349" s="106">
        <v>131.80000000000001</v>
      </c>
      <c r="D1349" s="106">
        <v>1628.3</v>
      </c>
    </row>
    <row r="1350" spans="1:4">
      <c r="A1350" s="105">
        <v>3954</v>
      </c>
      <c r="B1350" s="105">
        <v>86373</v>
      </c>
      <c r="C1350" s="106">
        <v>216.6</v>
      </c>
      <c r="D1350" s="106">
        <v>1239.3</v>
      </c>
    </row>
    <row r="1351" spans="1:4">
      <c r="A1351" s="105">
        <v>3956</v>
      </c>
      <c r="B1351" s="105">
        <v>85280</v>
      </c>
      <c r="C1351" s="106">
        <v>131.80000000000001</v>
      </c>
      <c r="D1351" s="106">
        <v>1628.3</v>
      </c>
    </row>
    <row r="1352" spans="1:4">
      <c r="A1352" s="105">
        <v>3957</v>
      </c>
      <c r="B1352" s="105">
        <v>85280</v>
      </c>
      <c r="C1352" s="106">
        <v>131.80000000000001</v>
      </c>
      <c r="D1352" s="106">
        <v>1628.3</v>
      </c>
    </row>
    <row r="1353" spans="1:4">
      <c r="A1353" s="105">
        <v>3958</v>
      </c>
      <c r="B1353" s="105">
        <v>85280</v>
      </c>
      <c r="C1353" s="106">
        <v>131.80000000000001</v>
      </c>
      <c r="D1353" s="106">
        <v>1628.3</v>
      </c>
    </row>
    <row r="1354" spans="1:4">
      <c r="A1354" s="105">
        <v>3959</v>
      </c>
      <c r="B1354" s="105">
        <v>85151</v>
      </c>
      <c r="C1354" s="106">
        <v>143</v>
      </c>
      <c r="D1354" s="106">
        <v>1666.3</v>
      </c>
    </row>
    <row r="1355" spans="1:4">
      <c r="A1355" s="105">
        <v>3960</v>
      </c>
      <c r="B1355" s="105">
        <v>85151</v>
      </c>
      <c r="C1355" s="106">
        <v>143</v>
      </c>
      <c r="D1355" s="106">
        <v>1666.3</v>
      </c>
    </row>
    <row r="1356" spans="1:4">
      <c r="A1356" s="105">
        <v>3962</v>
      </c>
      <c r="B1356" s="105">
        <v>85151</v>
      </c>
      <c r="C1356" s="106">
        <v>143</v>
      </c>
      <c r="D1356" s="106">
        <v>1666.3</v>
      </c>
    </row>
    <row r="1357" spans="1:4">
      <c r="A1357" s="105">
        <v>3964</v>
      </c>
      <c r="B1357" s="105">
        <v>85151</v>
      </c>
      <c r="C1357" s="106">
        <v>143</v>
      </c>
      <c r="D1357" s="106">
        <v>1666.3</v>
      </c>
    </row>
    <row r="1358" spans="1:4">
      <c r="A1358" s="105">
        <v>3965</v>
      </c>
      <c r="B1358" s="105">
        <v>85151</v>
      </c>
      <c r="C1358" s="106">
        <v>143</v>
      </c>
      <c r="D1358" s="106">
        <v>1666.3</v>
      </c>
    </row>
    <row r="1359" spans="1:4">
      <c r="A1359" s="105">
        <v>3966</v>
      </c>
      <c r="B1359" s="105">
        <v>85151</v>
      </c>
      <c r="C1359" s="106">
        <v>143</v>
      </c>
      <c r="D1359" s="106">
        <v>1666.3</v>
      </c>
    </row>
    <row r="1360" spans="1:4">
      <c r="A1360" s="105">
        <v>3967</v>
      </c>
      <c r="B1360" s="105">
        <v>85151</v>
      </c>
      <c r="C1360" s="106">
        <v>143</v>
      </c>
      <c r="D1360" s="106">
        <v>1666.3</v>
      </c>
    </row>
    <row r="1361" spans="1:4">
      <c r="A1361" s="105">
        <v>3971</v>
      </c>
      <c r="B1361" s="105">
        <v>85151</v>
      </c>
      <c r="C1361" s="106">
        <v>143</v>
      </c>
      <c r="D1361" s="106">
        <v>1666.3</v>
      </c>
    </row>
    <row r="1362" spans="1:4">
      <c r="A1362" s="105">
        <v>3975</v>
      </c>
      <c r="B1362" s="105">
        <v>86077</v>
      </c>
      <c r="C1362" s="106">
        <v>169.4</v>
      </c>
      <c r="D1362" s="106">
        <v>1355.6</v>
      </c>
    </row>
    <row r="1363" spans="1:4">
      <c r="A1363" s="105">
        <v>3976</v>
      </c>
      <c r="B1363" s="105">
        <v>86077</v>
      </c>
      <c r="C1363" s="106">
        <v>169.4</v>
      </c>
      <c r="D1363" s="106">
        <v>1355.6</v>
      </c>
    </row>
    <row r="1364" spans="1:4">
      <c r="A1364" s="105">
        <v>3977</v>
      </c>
      <c r="B1364" s="105">
        <v>86371</v>
      </c>
      <c r="C1364" s="106">
        <v>167.7</v>
      </c>
      <c r="D1364" s="106">
        <v>1314.6</v>
      </c>
    </row>
    <row r="1365" spans="1:4">
      <c r="A1365" s="105">
        <v>3978</v>
      </c>
      <c r="B1365" s="105">
        <v>86371</v>
      </c>
      <c r="C1365" s="106">
        <v>167.7</v>
      </c>
      <c r="D1365" s="106">
        <v>1314.6</v>
      </c>
    </row>
    <row r="1366" spans="1:4">
      <c r="A1366" s="105">
        <v>3979</v>
      </c>
      <c r="B1366" s="105">
        <v>86373</v>
      </c>
      <c r="C1366" s="106">
        <v>216.6</v>
      </c>
      <c r="D1366" s="106">
        <v>1239.3</v>
      </c>
    </row>
    <row r="1367" spans="1:4">
      <c r="A1367" s="105">
        <v>3980</v>
      </c>
      <c r="B1367" s="105">
        <v>86371</v>
      </c>
      <c r="C1367" s="106">
        <v>167.7</v>
      </c>
      <c r="D1367" s="106">
        <v>1314.6</v>
      </c>
    </row>
    <row r="1368" spans="1:4">
      <c r="A1368" s="105">
        <v>3981</v>
      </c>
      <c r="B1368" s="105">
        <v>86373</v>
      </c>
      <c r="C1368" s="106">
        <v>216.6</v>
      </c>
      <c r="D1368" s="106">
        <v>1239.3</v>
      </c>
    </row>
    <row r="1369" spans="1:4">
      <c r="A1369" s="105">
        <v>3984</v>
      </c>
      <c r="B1369" s="105">
        <v>86373</v>
      </c>
      <c r="C1369" s="106">
        <v>216.6</v>
      </c>
      <c r="D1369" s="106">
        <v>1239.3</v>
      </c>
    </row>
    <row r="1370" spans="1:4">
      <c r="A1370" s="105">
        <v>3987</v>
      </c>
      <c r="B1370" s="105">
        <v>86373</v>
      </c>
      <c r="C1370" s="106">
        <v>216.6</v>
      </c>
      <c r="D1370" s="106">
        <v>1239.3</v>
      </c>
    </row>
    <row r="1371" spans="1:4">
      <c r="A1371" s="105">
        <v>3988</v>
      </c>
      <c r="B1371" s="105">
        <v>86373</v>
      </c>
      <c r="C1371" s="106">
        <v>216.6</v>
      </c>
      <c r="D1371" s="106">
        <v>1239.3</v>
      </c>
    </row>
    <row r="1372" spans="1:4">
      <c r="A1372" s="105">
        <v>3990</v>
      </c>
      <c r="B1372" s="105">
        <v>86373</v>
      </c>
      <c r="C1372" s="106">
        <v>216.6</v>
      </c>
      <c r="D1372" s="106">
        <v>1239.3</v>
      </c>
    </row>
    <row r="1373" spans="1:4">
      <c r="A1373" s="105">
        <v>3991</v>
      </c>
      <c r="B1373" s="105">
        <v>86373</v>
      </c>
      <c r="C1373" s="106">
        <v>216.6</v>
      </c>
      <c r="D1373" s="106">
        <v>1239.3</v>
      </c>
    </row>
    <row r="1374" spans="1:4">
      <c r="A1374" s="105">
        <v>3992</v>
      </c>
      <c r="B1374" s="105">
        <v>86373</v>
      </c>
      <c r="C1374" s="106">
        <v>216.6</v>
      </c>
      <c r="D1374" s="106">
        <v>1239.3</v>
      </c>
    </row>
    <row r="1375" spans="1:4">
      <c r="A1375" s="105">
        <v>3995</v>
      </c>
      <c r="B1375" s="105">
        <v>86373</v>
      </c>
      <c r="C1375" s="106">
        <v>216.6</v>
      </c>
      <c r="D1375" s="106">
        <v>1239.3</v>
      </c>
    </row>
    <row r="1376" spans="1:4">
      <c r="A1376" s="105">
        <v>3996</v>
      </c>
      <c r="B1376" s="105">
        <v>86373</v>
      </c>
      <c r="C1376" s="106">
        <v>216.6</v>
      </c>
      <c r="D1376" s="106">
        <v>1239.3</v>
      </c>
    </row>
    <row r="1377" spans="1:4">
      <c r="A1377" s="105">
        <v>4000</v>
      </c>
      <c r="B1377" s="105">
        <v>40913</v>
      </c>
      <c r="C1377" s="106">
        <v>1054.5</v>
      </c>
      <c r="D1377" s="106">
        <v>176.8</v>
      </c>
    </row>
    <row r="1378" spans="1:4">
      <c r="A1378" s="105">
        <v>4005</v>
      </c>
      <c r="B1378" s="105">
        <v>40913</v>
      </c>
      <c r="C1378" s="106">
        <v>1054.5</v>
      </c>
      <c r="D1378" s="106">
        <v>176.8</v>
      </c>
    </row>
    <row r="1379" spans="1:4">
      <c r="A1379" s="105">
        <v>4006</v>
      </c>
      <c r="B1379" s="105">
        <v>40913</v>
      </c>
      <c r="C1379" s="106">
        <v>1054.5</v>
      </c>
      <c r="D1379" s="106">
        <v>176.8</v>
      </c>
    </row>
    <row r="1380" spans="1:4">
      <c r="A1380" s="105">
        <v>4007</v>
      </c>
      <c r="B1380" s="105">
        <v>40913</v>
      </c>
      <c r="C1380" s="106">
        <v>1054.5</v>
      </c>
      <c r="D1380" s="106">
        <v>176.8</v>
      </c>
    </row>
    <row r="1381" spans="1:4">
      <c r="A1381" s="105">
        <v>4008</v>
      </c>
      <c r="B1381" s="105">
        <v>40842</v>
      </c>
      <c r="C1381" s="106">
        <v>1073.5999999999999</v>
      </c>
      <c r="D1381" s="106">
        <v>277.89999999999998</v>
      </c>
    </row>
    <row r="1382" spans="1:4">
      <c r="A1382" s="105">
        <v>4009</v>
      </c>
      <c r="B1382" s="105">
        <v>40842</v>
      </c>
      <c r="C1382" s="106">
        <v>1073.5999999999999</v>
      </c>
      <c r="D1382" s="106">
        <v>277.89999999999998</v>
      </c>
    </row>
    <row r="1383" spans="1:4">
      <c r="A1383" s="105">
        <v>4010</v>
      </c>
      <c r="B1383" s="105">
        <v>40913</v>
      </c>
      <c r="C1383" s="106">
        <v>1054.5</v>
      </c>
      <c r="D1383" s="106">
        <v>176.8</v>
      </c>
    </row>
    <row r="1384" spans="1:4">
      <c r="A1384" s="105">
        <v>4011</v>
      </c>
      <c r="B1384" s="105">
        <v>40913</v>
      </c>
      <c r="C1384" s="106">
        <v>1054.5</v>
      </c>
      <c r="D1384" s="106">
        <v>176.8</v>
      </c>
    </row>
    <row r="1385" spans="1:4">
      <c r="A1385" s="105">
        <v>4012</v>
      </c>
      <c r="B1385" s="105">
        <v>40842</v>
      </c>
      <c r="C1385" s="106">
        <v>1073.5999999999999</v>
      </c>
      <c r="D1385" s="106">
        <v>277.89999999999998</v>
      </c>
    </row>
    <row r="1386" spans="1:4">
      <c r="A1386" s="105">
        <v>4013</v>
      </c>
      <c r="B1386" s="105">
        <v>40842</v>
      </c>
      <c r="C1386" s="106">
        <v>1073.5999999999999</v>
      </c>
      <c r="D1386" s="106">
        <v>277.89999999999998</v>
      </c>
    </row>
    <row r="1387" spans="1:4">
      <c r="A1387" s="105">
        <v>4014</v>
      </c>
      <c r="B1387" s="105">
        <v>40842</v>
      </c>
      <c r="C1387" s="106">
        <v>1073.5999999999999</v>
      </c>
      <c r="D1387" s="106">
        <v>277.89999999999998</v>
      </c>
    </row>
    <row r="1388" spans="1:4">
      <c r="A1388" s="105">
        <v>4017</v>
      </c>
      <c r="B1388" s="105">
        <v>40842</v>
      </c>
      <c r="C1388" s="106">
        <v>1073.5999999999999</v>
      </c>
      <c r="D1388" s="106">
        <v>277.89999999999998</v>
      </c>
    </row>
    <row r="1389" spans="1:4">
      <c r="A1389" s="105">
        <v>4018</v>
      </c>
      <c r="B1389" s="105">
        <v>40842</v>
      </c>
      <c r="C1389" s="106">
        <v>1073.5999999999999</v>
      </c>
      <c r="D1389" s="106">
        <v>277.89999999999998</v>
      </c>
    </row>
    <row r="1390" spans="1:4">
      <c r="A1390" s="105">
        <v>4019</v>
      </c>
      <c r="B1390" s="105">
        <v>40958</v>
      </c>
      <c r="C1390" s="106">
        <v>1035.5999999999999</v>
      </c>
      <c r="D1390" s="106">
        <v>207.3</v>
      </c>
    </row>
    <row r="1391" spans="1:4">
      <c r="A1391" s="105">
        <v>4020</v>
      </c>
      <c r="B1391" s="105">
        <v>40958</v>
      </c>
      <c r="C1391" s="106">
        <v>1035.5999999999999</v>
      </c>
      <c r="D1391" s="106">
        <v>207.3</v>
      </c>
    </row>
    <row r="1392" spans="1:4">
      <c r="A1392" s="105">
        <v>4021</v>
      </c>
      <c r="B1392" s="105">
        <v>40958</v>
      </c>
      <c r="C1392" s="106">
        <v>1035.5999999999999</v>
      </c>
      <c r="D1392" s="106">
        <v>207.3</v>
      </c>
    </row>
    <row r="1393" spans="1:4">
      <c r="A1393" s="105">
        <v>4022</v>
      </c>
      <c r="B1393" s="105">
        <v>40958</v>
      </c>
      <c r="C1393" s="106">
        <v>1035.5999999999999</v>
      </c>
      <c r="D1393" s="106">
        <v>207.3</v>
      </c>
    </row>
    <row r="1394" spans="1:4">
      <c r="A1394" s="105">
        <v>4025</v>
      </c>
      <c r="B1394" s="105">
        <v>40043</v>
      </c>
      <c r="C1394" s="106">
        <v>1245.2</v>
      </c>
      <c r="D1394" s="106">
        <v>116</v>
      </c>
    </row>
    <row r="1395" spans="1:4">
      <c r="A1395" s="105">
        <v>4029</v>
      </c>
      <c r="B1395" s="105">
        <v>40913</v>
      </c>
      <c r="C1395" s="106">
        <v>1054.5</v>
      </c>
      <c r="D1395" s="106">
        <v>176.8</v>
      </c>
    </row>
    <row r="1396" spans="1:4">
      <c r="A1396" s="105">
        <v>4030</v>
      </c>
      <c r="B1396" s="105">
        <v>40913</v>
      </c>
      <c r="C1396" s="106">
        <v>1054.5</v>
      </c>
      <c r="D1396" s="106">
        <v>176.8</v>
      </c>
    </row>
    <row r="1397" spans="1:4">
      <c r="A1397" s="105">
        <v>4031</v>
      </c>
      <c r="B1397" s="105">
        <v>40913</v>
      </c>
      <c r="C1397" s="106">
        <v>1054.5</v>
      </c>
      <c r="D1397" s="106">
        <v>176.8</v>
      </c>
    </row>
    <row r="1398" spans="1:4">
      <c r="A1398" s="105">
        <v>4032</v>
      </c>
      <c r="B1398" s="105">
        <v>40842</v>
      </c>
      <c r="C1398" s="106">
        <v>1073.5999999999999</v>
      </c>
      <c r="D1398" s="106">
        <v>277.89999999999998</v>
      </c>
    </row>
    <row r="1399" spans="1:4">
      <c r="A1399" s="105">
        <v>4034</v>
      </c>
      <c r="B1399" s="105">
        <v>40842</v>
      </c>
      <c r="C1399" s="106">
        <v>1073.5999999999999</v>
      </c>
      <c r="D1399" s="106">
        <v>277.89999999999998</v>
      </c>
    </row>
    <row r="1400" spans="1:4">
      <c r="A1400" s="105">
        <v>4035</v>
      </c>
      <c r="B1400" s="105">
        <v>40913</v>
      </c>
      <c r="C1400" s="106">
        <v>1054.5</v>
      </c>
      <c r="D1400" s="106">
        <v>176.8</v>
      </c>
    </row>
    <row r="1401" spans="1:4">
      <c r="A1401" s="105">
        <v>4036</v>
      </c>
      <c r="B1401" s="105">
        <v>40958</v>
      </c>
      <c r="C1401" s="106">
        <v>1035.5999999999999</v>
      </c>
      <c r="D1401" s="106">
        <v>207.3</v>
      </c>
    </row>
    <row r="1402" spans="1:4">
      <c r="A1402" s="105">
        <v>4037</v>
      </c>
      <c r="B1402" s="105">
        <v>40913</v>
      </c>
      <c r="C1402" s="106">
        <v>1054.5</v>
      </c>
      <c r="D1402" s="106">
        <v>176.8</v>
      </c>
    </row>
    <row r="1403" spans="1:4">
      <c r="A1403" s="105">
        <v>4051</v>
      </c>
      <c r="B1403" s="105">
        <v>40913</v>
      </c>
      <c r="C1403" s="106">
        <v>1054.5</v>
      </c>
      <c r="D1403" s="106">
        <v>176.8</v>
      </c>
    </row>
    <row r="1404" spans="1:4">
      <c r="A1404" s="105">
        <v>4053</v>
      </c>
      <c r="B1404" s="105">
        <v>40913</v>
      </c>
      <c r="C1404" s="106">
        <v>1054.5</v>
      </c>
      <c r="D1404" s="106">
        <v>176.8</v>
      </c>
    </row>
    <row r="1405" spans="1:4">
      <c r="A1405" s="105">
        <v>4054</v>
      </c>
      <c r="B1405" s="105">
        <v>40913</v>
      </c>
      <c r="C1405" s="106">
        <v>1054.5</v>
      </c>
      <c r="D1405" s="106">
        <v>176.8</v>
      </c>
    </row>
    <row r="1406" spans="1:4">
      <c r="A1406" s="105">
        <v>4055</v>
      </c>
      <c r="B1406" s="105">
        <v>40913</v>
      </c>
      <c r="C1406" s="106">
        <v>1054.5</v>
      </c>
      <c r="D1406" s="106">
        <v>176.8</v>
      </c>
    </row>
    <row r="1407" spans="1:4">
      <c r="A1407" s="105">
        <v>4059</v>
      </c>
      <c r="B1407" s="105">
        <v>40913</v>
      </c>
      <c r="C1407" s="106">
        <v>1054.5</v>
      </c>
      <c r="D1407" s="106">
        <v>176.8</v>
      </c>
    </row>
    <row r="1408" spans="1:4">
      <c r="A1408" s="105">
        <v>4060</v>
      </c>
      <c r="B1408" s="105">
        <v>40913</v>
      </c>
      <c r="C1408" s="106">
        <v>1054.5</v>
      </c>
      <c r="D1408" s="106">
        <v>176.8</v>
      </c>
    </row>
    <row r="1409" spans="1:4">
      <c r="A1409" s="105">
        <v>4061</v>
      </c>
      <c r="B1409" s="105">
        <v>40913</v>
      </c>
      <c r="C1409" s="106">
        <v>1054.5</v>
      </c>
      <c r="D1409" s="106">
        <v>176.8</v>
      </c>
    </row>
    <row r="1410" spans="1:4">
      <c r="A1410" s="105">
        <v>4064</v>
      </c>
      <c r="B1410" s="105">
        <v>40913</v>
      </c>
      <c r="C1410" s="106">
        <v>1054.5</v>
      </c>
      <c r="D1410" s="106">
        <v>176.8</v>
      </c>
    </row>
    <row r="1411" spans="1:4">
      <c r="A1411" s="105">
        <v>4065</v>
      </c>
      <c r="B1411" s="105">
        <v>40913</v>
      </c>
      <c r="C1411" s="106">
        <v>1054.5</v>
      </c>
      <c r="D1411" s="106">
        <v>176.8</v>
      </c>
    </row>
    <row r="1412" spans="1:4">
      <c r="A1412" s="105">
        <v>4066</v>
      </c>
      <c r="B1412" s="105">
        <v>40913</v>
      </c>
      <c r="C1412" s="106">
        <v>1054.5</v>
      </c>
      <c r="D1412" s="106">
        <v>176.8</v>
      </c>
    </row>
    <row r="1413" spans="1:4">
      <c r="A1413" s="105">
        <v>4067</v>
      </c>
      <c r="B1413" s="105">
        <v>40913</v>
      </c>
      <c r="C1413" s="106">
        <v>1054.5</v>
      </c>
      <c r="D1413" s="106">
        <v>176.8</v>
      </c>
    </row>
    <row r="1414" spans="1:4">
      <c r="A1414" s="105">
        <v>4068</v>
      </c>
      <c r="B1414" s="105">
        <v>40913</v>
      </c>
      <c r="C1414" s="106">
        <v>1054.5</v>
      </c>
      <c r="D1414" s="106">
        <v>176.8</v>
      </c>
    </row>
    <row r="1415" spans="1:4">
      <c r="A1415" s="105">
        <v>4069</v>
      </c>
      <c r="B1415" s="105">
        <v>40913</v>
      </c>
      <c r="C1415" s="106">
        <v>1054.5</v>
      </c>
      <c r="D1415" s="106">
        <v>176.8</v>
      </c>
    </row>
    <row r="1416" spans="1:4">
      <c r="A1416" s="105">
        <v>4070</v>
      </c>
      <c r="B1416" s="105">
        <v>40211</v>
      </c>
      <c r="C1416" s="106">
        <v>967</v>
      </c>
      <c r="D1416" s="106">
        <v>306.5</v>
      </c>
    </row>
    <row r="1417" spans="1:4">
      <c r="A1417" s="105">
        <v>4072</v>
      </c>
      <c r="B1417" s="105">
        <v>40913</v>
      </c>
      <c r="C1417" s="106">
        <v>1054.5</v>
      </c>
      <c r="D1417" s="106">
        <v>176.8</v>
      </c>
    </row>
    <row r="1418" spans="1:4">
      <c r="A1418" s="105">
        <v>4073</v>
      </c>
      <c r="B1418" s="105">
        <v>40211</v>
      </c>
      <c r="C1418" s="106">
        <v>967</v>
      </c>
      <c r="D1418" s="106">
        <v>306.5</v>
      </c>
    </row>
    <row r="1419" spans="1:4">
      <c r="A1419" s="105">
        <v>4074</v>
      </c>
      <c r="B1419" s="105">
        <v>40211</v>
      </c>
      <c r="C1419" s="106">
        <v>967</v>
      </c>
      <c r="D1419" s="106">
        <v>306.5</v>
      </c>
    </row>
    <row r="1420" spans="1:4">
      <c r="A1420" s="105">
        <v>4075</v>
      </c>
      <c r="B1420" s="105">
        <v>40211</v>
      </c>
      <c r="C1420" s="106">
        <v>967</v>
      </c>
      <c r="D1420" s="106">
        <v>306.5</v>
      </c>
    </row>
    <row r="1421" spans="1:4">
      <c r="A1421" s="105">
        <v>4076</v>
      </c>
      <c r="B1421" s="105">
        <v>40211</v>
      </c>
      <c r="C1421" s="106">
        <v>967</v>
      </c>
      <c r="D1421" s="106">
        <v>306.5</v>
      </c>
    </row>
    <row r="1422" spans="1:4">
      <c r="A1422" s="105">
        <v>4077</v>
      </c>
      <c r="B1422" s="105">
        <v>40211</v>
      </c>
      <c r="C1422" s="106">
        <v>967</v>
      </c>
      <c r="D1422" s="106">
        <v>306.5</v>
      </c>
    </row>
    <row r="1423" spans="1:4">
      <c r="A1423" s="105">
        <v>4078</v>
      </c>
      <c r="B1423" s="105">
        <v>40211</v>
      </c>
      <c r="C1423" s="106">
        <v>967</v>
      </c>
      <c r="D1423" s="106">
        <v>306.5</v>
      </c>
    </row>
    <row r="1424" spans="1:4">
      <c r="A1424" s="105">
        <v>4101</v>
      </c>
      <c r="B1424" s="105">
        <v>40913</v>
      </c>
      <c r="C1424" s="106">
        <v>1054.5</v>
      </c>
      <c r="D1424" s="106">
        <v>176.8</v>
      </c>
    </row>
    <row r="1425" spans="1:4">
      <c r="A1425" s="105">
        <v>4102</v>
      </c>
      <c r="B1425" s="105">
        <v>40913</v>
      </c>
      <c r="C1425" s="106">
        <v>1054.5</v>
      </c>
      <c r="D1425" s="106">
        <v>176.8</v>
      </c>
    </row>
    <row r="1426" spans="1:4">
      <c r="A1426" s="105">
        <v>4103</v>
      </c>
      <c r="B1426" s="105">
        <v>40913</v>
      </c>
      <c r="C1426" s="106">
        <v>1054.5</v>
      </c>
      <c r="D1426" s="106">
        <v>176.8</v>
      </c>
    </row>
    <row r="1427" spans="1:4">
      <c r="A1427" s="105">
        <v>4104</v>
      </c>
      <c r="B1427" s="105">
        <v>40913</v>
      </c>
      <c r="C1427" s="106">
        <v>1054.5</v>
      </c>
      <c r="D1427" s="106">
        <v>176.8</v>
      </c>
    </row>
    <row r="1428" spans="1:4">
      <c r="A1428" s="105">
        <v>4105</v>
      </c>
      <c r="B1428" s="105">
        <v>40211</v>
      </c>
      <c r="C1428" s="106">
        <v>967</v>
      </c>
      <c r="D1428" s="106">
        <v>306.5</v>
      </c>
    </row>
    <row r="1429" spans="1:4">
      <c r="A1429" s="105">
        <v>4106</v>
      </c>
      <c r="B1429" s="105">
        <v>40211</v>
      </c>
      <c r="C1429" s="106">
        <v>967</v>
      </c>
      <c r="D1429" s="106">
        <v>306.5</v>
      </c>
    </row>
    <row r="1430" spans="1:4">
      <c r="A1430" s="105">
        <v>4107</v>
      </c>
      <c r="B1430" s="105">
        <v>40211</v>
      </c>
      <c r="C1430" s="106">
        <v>967</v>
      </c>
      <c r="D1430" s="106">
        <v>306.5</v>
      </c>
    </row>
    <row r="1431" spans="1:4">
      <c r="A1431" s="105">
        <v>4108</v>
      </c>
      <c r="B1431" s="105">
        <v>40211</v>
      </c>
      <c r="C1431" s="106">
        <v>967</v>
      </c>
      <c r="D1431" s="106">
        <v>306.5</v>
      </c>
    </row>
    <row r="1432" spans="1:4">
      <c r="A1432" s="105">
        <v>4109</v>
      </c>
      <c r="B1432" s="105">
        <v>40211</v>
      </c>
      <c r="C1432" s="106">
        <v>967</v>
      </c>
      <c r="D1432" s="106">
        <v>306.5</v>
      </c>
    </row>
    <row r="1433" spans="1:4">
      <c r="A1433" s="105">
        <v>4110</v>
      </c>
      <c r="B1433" s="105">
        <v>40211</v>
      </c>
      <c r="C1433" s="106">
        <v>967</v>
      </c>
      <c r="D1433" s="106">
        <v>306.5</v>
      </c>
    </row>
    <row r="1434" spans="1:4">
      <c r="A1434" s="105">
        <v>4111</v>
      </c>
      <c r="B1434" s="105">
        <v>40211</v>
      </c>
      <c r="C1434" s="106">
        <v>967</v>
      </c>
      <c r="D1434" s="106">
        <v>306.5</v>
      </c>
    </row>
    <row r="1435" spans="1:4">
      <c r="A1435" s="105">
        <v>4112</v>
      </c>
      <c r="B1435" s="105">
        <v>40211</v>
      </c>
      <c r="C1435" s="106">
        <v>967</v>
      </c>
      <c r="D1435" s="106">
        <v>306.5</v>
      </c>
    </row>
    <row r="1436" spans="1:4">
      <c r="A1436" s="105">
        <v>4113</v>
      </c>
      <c r="B1436" s="105">
        <v>40211</v>
      </c>
      <c r="C1436" s="106">
        <v>967</v>
      </c>
      <c r="D1436" s="106">
        <v>306.5</v>
      </c>
    </row>
    <row r="1437" spans="1:4">
      <c r="A1437" s="105">
        <v>4114</v>
      </c>
      <c r="B1437" s="105">
        <v>40211</v>
      </c>
      <c r="C1437" s="106">
        <v>967</v>
      </c>
      <c r="D1437" s="106">
        <v>306.5</v>
      </c>
    </row>
    <row r="1438" spans="1:4">
      <c r="A1438" s="105">
        <v>4115</v>
      </c>
      <c r="B1438" s="105">
        <v>40211</v>
      </c>
      <c r="C1438" s="106">
        <v>967</v>
      </c>
      <c r="D1438" s="106">
        <v>306.5</v>
      </c>
    </row>
    <row r="1439" spans="1:4">
      <c r="A1439" s="105">
        <v>4116</v>
      </c>
      <c r="B1439" s="105">
        <v>40211</v>
      </c>
      <c r="C1439" s="106">
        <v>967</v>
      </c>
      <c r="D1439" s="106">
        <v>306.5</v>
      </c>
    </row>
    <row r="1440" spans="1:4">
      <c r="A1440" s="105">
        <v>4117</v>
      </c>
      <c r="B1440" s="105">
        <v>40211</v>
      </c>
      <c r="C1440" s="106">
        <v>967</v>
      </c>
      <c r="D1440" s="106">
        <v>306.5</v>
      </c>
    </row>
    <row r="1441" spans="1:4">
      <c r="A1441" s="105">
        <v>4118</v>
      </c>
      <c r="B1441" s="105">
        <v>40211</v>
      </c>
      <c r="C1441" s="106">
        <v>967</v>
      </c>
      <c r="D1441" s="106">
        <v>306.5</v>
      </c>
    </row>
    <row r="1442" spans="1:4">
      <c r="A1442" s="105">
        <v>4119</v>
      </c>
      <c r="B1442" s="105">
        <v>40211</v>
      </c>
      <c r="C1442" s="106">
        <v>967</v>
      </c>
      <c r="D1442" s="106">
        <v>306.5</v>
      </c>
    </row>
    <row r="1443" spans="1:4">
      <c r="A1443" s="105">
        <v>4120</v>
      </c>
      <c r="B1443" s="105">
        <v>40913</v>
      </c>
      <c r="C1443" s="106">
        <v>1054.5</v>
      </c>
      <c r="D1443" s="106">
        <v>176.8</v>
      </c>
    </row>
    <row r="1444" spans="1:4">
      <c r="A1444" s="105">
        <v>4121</v>
      </c>
      <c r="B1444" s="105">
        <v>40913</v>
      </c>
      <c r="C1444" s="106">
        <v>1054.5</v>
      </c>
      <c r="D1444" s="106">
        <v>176.8</v>
      </c>
    </row>
    <row r="1445" spans="1:4">
      <c r="A1445" s="105">
        <v>4122</v>
      </c>
      <c r="B1445" s="105">
        <v>40913</v>
      </c>
      <c r="C1445" s="106">
        <v>1054.5</v>
      </c>
      <c r="D1445" s="106">
        <v>176.8</v>
      </c>
    </row>
    <row r="1446" spans="1:4">
      <c r="A1446" s="105">
        <v>4123</v>
      </c>
      <c r="B1446" s="105">
        <v>40211</v>
      </c>
      <c r="C1446" s="106">
        <v>967</v>
      </c>
      <c r="D1446" s="106">
        <v>306.5</v>
      </c>
    </row>
    <row r="1447" spans="1:4">
      <c r="A1447" s="105">
        <v>4124</v>
      </c>
      <c r="B1447" s="105">
        <v>40211</v>
      </c>
      <c r="C1447" s="106">
        <v>967</v>
      </c>
      <c r="D1447" s="106">
        <v>306.5</v>
      </c>
    </row>
    <row r="1448" spans="1:4">
      <c r="A1448" s="105">
        <v>4125</v>
      </c>
      <c r="B1448" s="105">
        <v>40211</v>
      </c>
      <c r="C1448" s="106">
        <v>967</v>
      </c>
      <c r="D1448" s="106">
        <v>306.5</v>
      </c>
    </row>
    <row r="1449" spans="1:4">
      <c r="A1449" s="105">
        <v>4127</v>
      </c>
      <c r="B1449" s="105">
        <v>40211</v>
      </c>
      <c r="C1449" s="106">
        <v>967</v>
      </c>
      <c r="D1449" s="106">
        <v>306.5</v>
      </c>
    </row>
    <row r="1450" spans="1:4">
      <c r="A1450" s="105">
        <v>4128</v>
      </c>
      <c r="B1450" s="105">
        <v>40211</v>
      </c>
      <c r="C1450" s="106">
        <v>967</v>
      </c>
      <c r="D1450" s="106">
        <v>306.5</v>
      </c>
    </row>
    <row r="1451" spans="1:4">
      <c r="A1451" s="105">
        <v>4129</v>
      </c>
      <c r="B1451" s="105">
        <v>40211</v>
      </c>
      <c r="C1451" s="106">
        <v>967</v>
      </c>
      <c r="D1451" s="106">
        <v>306.5</v>
      </c>
    </row>
    <row r="1452" spans="1:4">
      <c r="A1452" s="105">
        <v>4130</v>
      </c>
      <c r="B1452" s="105">
        <v>40211</v>
      </c>
      <c r="C1452" s="106">
        <v>967</v>
      </c>
      <c r="D1452" s="106">
        <v>306.5</v>
      </c>
    </row>
    <row r="1453" spans="1:4">
      <c r="A1453" s="105">
        <v>4131</v>
      </c>
      <c r="B1453" s="105">
        <v>40211</v>
      </c>
      <c r="C1453" s="106">
        <v>967</v>
      </c>
      <c r="D1453" s="106">
        <v>306.5</v>
      </c>
    </row>
    <row r="1454" spans="1:4">
      <c r="A1454" s="105">
        <v>4132</v>
      </c>
      <c r="B1454" s="105">
        <v>40211</v>
      </c>
      <c r="C1454" s="106">
        <v>967</v>
      </c>
      <c r="D1454" s="106">
        <v>306.5</v>
      </c>
    </row>
    <row r="1455" spans="1:4">
      <c r="A1455" s="105">
        <v>4133</v>
      </c>
      <c r="B1455" s="105">
        <v>40211</v>
      </c>
      <c r="C1455" s="106">
        <v>967</v>
      </c>
      <c r="D1455" s="106">
        <v>306.5</v>
      </c>
    </row>
    <row r="1456" spans="1:4">
      <c r="A1456" s="105">
        <v>4151</v>
      </c>
      <c r="B1456" s="105">
        <v>40913</v>
      </c>
      <c r="C1456" s="106">
        <v>1054.5</v>
      </c>
      <c r="D1456" s="106">
        <v>176.8</v>
      </c>
    </row>
    <row r="1457" spans="1:4">
      <c r="A1457" s="105">
        <v>4152</v>
      </c>
      <c r="B1457" s="105">
        <v>40913</v>
      </c>
      <c r="C1457" s="106">
        <v>1054.5</v>
      </c>
      <c r="D1457" s="106">
        <v>176.8</v>
      </c>
    </row>
    <row r="1458" spans="1:4">
      <c r="A1458" s="105">
        <v>4153</v>
      </c>
      <c r="B1458" s="105">
        <v>40913</v>
      </c>
      <c r="C1458" s="106">
        <v>1054.5</v>
      </c>
      <c r="D1458" s="106">
        <v>176.8</v>
      </c>
    </row>
    <row r="1459" spans="1:4">
      <c r="A1459" s="105">
        <v>4154</v>
      </c>
      <c r="B1459" s="105">
        <v>40842</v>
      </c>
      <c r="C1459" s="106">
        <v>1073.5999999999999</v>
      </c>
      <c r="D1459" s="106">
        <v>277.89999999999998</v>
      </c>
    </row>
    <row r="1460" spans="1:4">
      <c r="A1460" s="105">
        <v>4155</v>
      </c>
      <c r="B1460" s="105">
        <v>40913</v>
      </c>
      <c r="C1460" s="106">
        <v>1054.5</v>
      </c>
      <c r="D1460" s="106">
        <v>176.8</v>
      </c>
    </row>
    <row r="1461" spans="1:4">
      <c r="A1461" s="105">
        <v>4156</v>
      </c>
      <c r="B1461" s="105">
        <v>40913</v>
      </c>
      <c r="C1461" s="106">
        <v>1054.5</v>
      </c>
      <c r="D1461" s="106">
        <v>176.8</v>
      </c>
    </row>
    <row r="1462" spans="1:4">
      <c r="A1462" s="105">
        <v>4157</v>
      </c>
      <c r="B1462" s="105">
        <v>40913</v>
      </c>
      <c r="C1462" s="106">
        <v>1054.5</v>
      </c>
      <c r="D1462" s="106">
        <v>176.8</v>
      </c>
    </row>
    <row r="1463" spans="1:4">
      <c r="A1463" s="105">
        <v>4158</v>
      </c>
      <c r="B1463" s="105">
        <v>40842</v>
      </c>
      <c r="C1463" s="106">
        <v>1073.5999999999999</v>
      </c>
      <c r="D1463" s="106">
        <v>277.89999999999998</v>
      </c>
    </row>
    <row r="1464" spans="1:4">
      <c r="A1464" s="105">
        <v>4159</v>
      </c>
      <c r="B1464" s="105">
        <v>40842</v>
      </c>
      <c r="C1464" s="106">
        <v>1073.5999999999999</v>
      </c>
      <c r="D1464" s="106">
        <v>277.89999999999998</v>
      </c>
    </row>
    <row r="1465" spans="1:4">
      <c r="A1465" s="105">
        <v>4160</v>
      </c>
      <c r="B1465" s="105">
        <v>40842</v>
      </c>
      <c r="C1465" s="106">
        <v>1073.5999999999999</v>
      </c>
      <c r="D1465" s="106">
        <v>277.89999999999998</v>
      </c>
    </row>
    <row r="1466" spans="1:4">
      <c r="A1466" s="105">
        <v>4161</v>
      </c>
      <c r="B1466" s="105">
        <v>40842</v>
      </c>
      <c r="C1466" s="106">
        <v>1073.5999999999999</v>
      </c>
      <c r="D1466" s="106">
        <v>277.89999999999998</v>
      </c>
    </row>
    <row r="1467" spans="1:4">
      <c r="A1467" s="105">
        <v>4163</v>
      </c>
      <c r="B1467" s="105">
        <v>40842</v>
      </c>
      <c r="C1467" s="106">
        <v>1073.5999999999999</v>
      </c>
      <c r="D1467" s="106">
        <v>277.89999999999998</v>
      </c>
    </row>
    <row r="1468" spans="1:4">
      <c r="A1468" s="105">
        <v>4164</v>
      </c>
      <c r="B1468" s="105">
        <v>40842</v>
      </c>
      <c r="C1468" s="106">
        <v>1073.5999999999999</v>
      </c>
      <c r="D1468" s="106">
        <v>277.89999999999998</v>
      </c>
    </row>
    <row r="1469" spans="1:4">
      <c r="A1469" s="105">
        <v>4165</v>
      </c>
      <c r="B1469" s="105">
        <v>40211</v>
      </c>
      <c r="C1469" s="106">
        <v>967</v>
      </c>
      <c r="D1469" s="106">
        <v>306.5</v>
      </c>
    </row>
    <row r="1470" spans="1:4">
      <c r="A1470" s="105">
        <v>4169</v>
      </c>
      <c r="B1470" s="105">
        <v>40913</v>
      </c>
      <c r="C1470" s="106">
        <v>1054.5</v>
      </c>
      <c r="D1470" s="106">
        <v>176.8</v>
      </c>
    </row>
    <row r="1471" spans="1:4">
      <c r="A1471" s="105">
        <v>4170</v>
      </c>
      <c r="B1471" s="105">
        <v>40913</v>
      </c>
      <c r="C1471" s="106">
        <v>1054.5</v>
      </c>
      <c r="D1471" s="106">
        <v>176.8</v>
      </c>
    </row>
    <row r="1472" spans="1:4">
      <c r="A1472" s="105">
        <v>4171</v>
      </c>
      <c r="B1472" s="105">
        <v>40913</v>
      </c>
      <c r="C1472" s="106">
        <v>1054.5</v>
      </c>
      <c r="D1472" s="106">
        <v>176.8</v>
      </c>
    </row>
    <row r="1473" spans="1:4">
      <c r="A1473" s="105">
        <v>4172</v>
      </c>
      <c r="B1473" s="105">
        <v>40913</v>
      </c>
      <c r="C1473" s="106">
        <v>1054.5</v>
      </c>
      <c r="D1473" s="106">
        <v>176.8</v>
      </c>
    </row>
    <row r="1474" spans="1:4">
      <c r="A1474" s="105">
        <v>4173</v>
      </c>
      <c r="B1474" s="105">
        <v>40842</v>
      </c>
      <c r="C1474" s="106">
        <v>1073.5999999999999</v>
      </c>
      <c r="D1474" s="106">
        <v>277.89999999999998</v>
      </c>
    </row>
    <row r="1475" spans="1:4">
      <c r="A1475" s="105">
        <v>4174</v>
      </c>
      <c r="B1475" s="105">
        <v>40842</v>
      </c>
      <c r="C1475" s="106">
        <v>1073.5999999999999</v>
      </c>
      <c r="D1475" s="106">
        <v>277.89999999999998</v>
      </c>
    </row>
    <row r="1476" spans="1:4">
      <c r="A1476" s="105">
        <v>4178</v>
      </c>
      <c r="B1476" s="105">
        <v>40842</v>
      </c>
      <c r="C1476" s="106">
        <v>1073.5999999999999</v>
      </c>
      <c r="D1476" s="106">
        <v>277.89999999999998</v>
      </c>
    </row>
    <row r="1477" spans="1:4">
      <c r="A1477" s="105">
        <v>4179</v>
      </c>
      <c r="B1477" s="105">
        <v>40842</v>
      </c>
      <c r="C1477" s="106">
        <v>1073.5999999999999</v>
      </c>
      <c r="D1477" s="106">
        <v>277.89999999999998</v>
      </c>
    </row>
    <row r="1478" spans="1:4">
      <c r="A1478" s="105">
        <v>4183</v>
      </c>
      <c r="B1478" s="105">
        <v>40842</v>
      </c>
      <c r="C1478" s="106">
        <v>1073.5999999999999</v>
      </c>
      <c r="D1478" s="106">
        <v>277.89999999999998</v>
      </c>
    </row>
    <row r="1479" spans="1:4">
      <c r="A1479" s="105">
        <v>4184</v>
      </c>
      <c r="B1479" s="105">
        <v>40764</v>
      </c>
      <c r="C1479" s="106">
        <v>1163.3</v>
      </c>
      <c r="D1479" s="106">
        <v>135.9</v>
      </c>
    </row>
    <row r="1480" spans="1:4">
      <c r="A1480" s="105">
        <v>4205</v>
      </c>
      <c r="B1480" s="105">
        <v>40211</v>
      </c>
      <c r="C1480" s="106">
        <v>967</v>
      </c>
      <c r="D1480" s="106">
        <v>306.5</v>
      </c>
    </row>
    <row r="1481" spans="1:4">
      <c r="A1481" s="105">
        <v>4207</v>
      </c>
      <c r="B1481" s="105">
        <v>40211</v>
      </c>
      <c r="C1481" s="106">
        <v>967</v>
      </c>
      <c r="D1481" s="106">
        <v>306.5</v>
      </c>
    </row>
    <row r="1482" spans="1:4">
      <c r="A1482" s="105">
        <v>4208</v>
      </c>
      <c r="B1482" s="105">
        <v>40764</v>
      </c>
      <c r="C1482" s="106">
        <v>1163.3</v>
      </c>
      <c r="D1482" s="106">
        <v>135.9</v>
      </c>
    </row>
    <row r="1483" spans="1:4">
      <c r="A1483" s="105">
        <v>4209</v>
      </c>
      <c r="B1483" s="105">
        <v>40764</v>
      </c>
      <c r="C1483" s="106">
        <v>1163.3</v>
      </c>
      <c r="D1483" s="106">
        <v>135.9</v>
      </c>
    </row>
    <row r="1484" spans="1:4">
      <c r="A1484" s="105">
        <v>4210</v>
      </c>
      <c r="B1484" s="105">
        <v>40764</v>
      </c>
      <c r="C1484" s="106">
        <v>1163.3</v>
      </c>
      <c r="D1484" s="106">
        <v>135.9</v>
      </c>
    </row>
    <row r="1485" spans="1:4">
      <c r="A1485" s="105">
        <v>4211</v>
      </c>
      <c r="B1485" s="105">
        <v>40983</v>
      </c>
      <c r="C1485" s="106">
        <v>886.9</v>
      </c>
      <c r="D1485" s="106">
        <v>492.9</v>
      </c>
    </row>
    <row r="1486" spans="1:4">
      <c r="A1486" s="105">
        <v>4212</v>
      </c>
      <c r="B1486" s="105">
        <v>40764</v>
      </c>
      <c r="C1486" s="106">
        <v>1163.3</v>
      </c>
      <c r="D1486" s="106">
        <v>135.9</v>
      </c>
    </row>
    <row r="1487" spans="1:4">
      <c r="A1487" s="105">
        <v>4213</v>
      </c>
      <c r="B1487" s="105">
        <v>40717</v>
      </c>
      <c r="C1487" s="106">
        <v>1023.9</v>
      </c>
      <c r="D1487" s="106">
        <v>260.2</v>
      </c>
    </row>
    <row r="1488" spans="1:4">
      <c r="A1488" s="105">
        <v>4214</v>
      </c>
      <c r="B1488" s="105">
        <v>40764</v>
      </c>
      <c r="C1488" s="106">
        <v>1163.3</v>
      </c>
      <c r="D1488" s="106">
        <v>135.9</v>
      </c>
    </row>
    <row r="1489" spans="1:4">
      <c r="A1489" s="105">
        <v>4215</v>
      </c>
      <c r="B1489" s="105">
        <v>40764</v>
      </c>
      <c r="C1489" s="106">
        <v>1163.3</v>
      </c>
      <c r="D1489" s="106">
        <v>135.9</v>
      </c>
    </row>
    <row r="1490" spans="1:4">
      <c r="A1490" s="105">
        <v>4216</v>
      </c>
      <c r="B1490" s="105">
        <v>40764</v>
      </c>
      <c r="C1490" s="106">
        <v>1163.3</v>
      </c>
      <c r="D1490" s="106">
        <v>135.9</v>
      </c>
    </row>
    <row r="1491" spans="1:4">
      <c r="A1491" s="105">
        <v>4217</v>
      </c>
      <c r="B1491" s="105">
        <v>40764</v>
      </c>
      <c r="C1491" s="106">
        <v>1163.3</v>
      </c>
      <c r="D1491" s="106">
        <v>135.9</v>
      </c>
    </row>
    <row r="1492" spans="1:4">
      <c r="A1492" s="105">
        <v>4218</v>
      </c>
      <c r="B1492" s="105">
        <v>40764</v>
      </c>
      <c r="C1492" s="106">
        <v>1163.3</v>
      </c>
      <c r="D1492" s="106">
        <v>135.9</v>
      </c>
    </row>
    <row r="1493" spans="1:4">
      <c r="A1493" s="105">
        <v>4219</v>
      </c>
      <c r="B1493" s="105">
        <v>40717</v>
      </c>
      <c r="C1493" s="106">
        <v>1023.9</v>
      </c>
      <c r="D1493" s="106">
        <v>260.2</v>
      </c>
    </row>
    <row r="1494" spans="1:4">
      <c r="A1494" s="105">
        <v>4220</v>
      </c>
      <c r="B1494" s="105">
        <v>40717</v>
      </c>
      <c r="C1494" s="106">
        <v>1023.9</v>
      </c>
      <c r="D1494" s="106">
        <v>260.2</v>
      </c>
    </row>
    <row r="1495" spans="1:4">
      <c r="A1495" s="105">
        <v>4221</v>
      </c>
      <c r="B1495" s="105">
        <v>40717</v>
      </c>
      <c r="C1495" s="106">
        <v>1023.9</v>
      </c>
      <c r="D1495" s="106">
        <v>260.2</v>
      </c>
    </row>
    <row r="1496" spans="1:4">
      <c r="A1496" s="105">
        <v>4222</v>
      </c>
      <c r="B1496" s="105">
        <v>40211</v>
      </c>
      <c r="C1496" s="106">
        <v>967</v>
      </c>
      <c r="D1496" s="106">
        <v>306.5</v>
      </c>
    </row>
    <row r="1497" spans="1:4">
      <c r="A1497" s="105">
        <v>4223</v>
      </c>
      <c r="B1497" s="105">
        <v>40717</v>
      </c>
      <c r="C1497" s="106">
        <v>1023.9</v>
      </c>
      <c r="D1497" s="106">
        <v>260.2</v>
      </c>
    </row>
    <row r="1498" spans="1:4">
      <c r="A1498" s="105">
        <v>4224</v>
      </c>
      <c r="B1498" s="105">
        <v>40717</v>
      </c>
      <c r="C1498" s="106">
        <v>1023.9</v>
      </c>
      <c r="D1498" s="106">
        <v>260.2</v>
      </c>
    </row>
    <row r="1499" spans="1:4">
      <c r="A1499" s="105">
        <v>4225</v>
      </c>
      <c r="B1499" s="105">
        <v>40717</v>
      </c>
      <c r="C1499" s="106">
        <v>1023.9</v>
      </c>
      <c r="D1499" s="106">
        <v>260.2</v>
      </c>
    </row>
    <row r="1500" spans="1:4">
      <c r="A1500" s="105">
        <v>4226</v>
      </c>
      <c r="B1500" s="105">
        <v>40764</v>
      </c>
      <c r="C1500" s="106">
        <v>1163.3</v>
      </c>
      <c r="D1500" s="106">
        <v>135.9</v>
      </c>
    </row>
    <row r="1501" spans="1:4">
      <c r="A1501" s="105">
        <v>4227</v>
      </c>
      <c r="B1501" s="105">
        <v>40717</v>
      </c>
      <c r="C1501" s="106">
        <v>1023.9</v>
      </c>
      <c r="D1501" s="106">
        <v>260.2</v>
      </c>
    </row>
    <row r="1502" spans="1:4">
      <c r="A1502" s="105">
        <v>4228</v>
      </c>
      <c r="B1502" s="105">
        <v>40717</v>
      </c>
      <c r="C1502" s="106">
        <v>1023.9</v>
      </c>
      <c r="D1502" s="106">
        <v>260.2</v>
      </c>
    </row>
    <row r="1503" spans="1:4">
      <c r="A1503" s="105">
        <v>4229</v>
      </c>
      <c r="B1503" s="105">
        <v>40717</v>
      </c>
      <c r="C1503" s="106">
        <v>1023.9</v>
      </c>
      <c r="D1503" s="106">
        <v>260.2</v>
      </c>
    </row>
    <row r="1504" spans="1:4">
      <c r="A1504" s="105">
        <v>4230</v>
      </c>
      <c r="B1504" s="105">
        <v>40764</v>
      </c>
      <c r="C1504" s="106">
        <v>1163.3</v>
      </c>
      <c r="D1504" s="106">
        <v>135.9</v>
      </c>
    </row>
    <row r="1505" spans="1:4">
      <c r="A1505" s="105">
        <v>4270</v>
      </c>
      <c r="B1505" s="105">
        <v>40983</v>
      </c>
      <c r="C1505" s="106">
        <v>886.9</v>
      </c>
      <c r="D1505" s="106">
        <v>492.9</v>
      </c>
    </row>
    <row r="1506" spans="1:4">
      <c r="A1506" s="105">
        <v>4271</v>
      </c>
      <c r="B1506" s="105">
        <v>40983</v>
      </c>
      <c r="C1506" s="106">
        <v>886.9</v>
      </c>
      <c r="D1506" s="106">
        <v>492.9</v>
      </c>
    </row>
    <row r="1507" spans="1:4">
      <c r="A1507" s="105">
        <v>4272</v>
      </c>
      <c r="B1507" s="105">
        <v>40983</v>
      </c>
      <c r="C1507" s="106">
        <v>886.9</v>
      </c>
      <c r="D1507" s="106">
        <v>492.9</v>
      </c>
    </row>
    <row r="1508" spans="1:4">
      <c r="A1508" s="105">
        <v>4275</v>
      </c>
      <c r="B1508" s="105">
        <v>40983</v>
      </c>
      <c r="C1508" s="106">
        <v>886.9</v>
      </c>
      <c r="D1508" s="106">
        <v>492.9</v>
      </c>
    </row>
    <row r="1509" spans="1:4">
      <c r="A1509" s="105">
        <v>4280</v>
      </c>
      <c r="B1509" s="105">
        <v>40211</v>
      </c>
      <c r="C1509" s="106">
        <v>967</v>
      </c>
      <c r="D1509" s="106">
        <v>306.5</v>
      </c>
    </row>
    <row r="1510" spans="1:4">
      <c r="A1510" s="105">
        <v>4285</v>
      </c>
      <c r="B1510" s="105">
        <v>40983</v>
      </c>
      <c r="C1510" s="106">
        <v>886.9</v>
      </c>
      <c r="D1510" s="106">
        <v>492.9</v>
      </c>
    </row>
    <row r="1511" spans="1:4">
      <c r="A1511" s="105">
        <v>4287</v>
      </c>
      <c r="B1511" s="105">
        <v>40983</v>
      </c>
      <c r="C1511" s="106">
        <v>886.9</v>
      </c>
      <c r="D1511" s="106">
        <v>492.9</v>
      </c>
    </row>
    <row r="1512" spans="1:4">
      <c r="A1512" s="105">
        <v>4300</v>
      </c>
      <c r="B1512" s="105">
        <v>40211</v>
      </c>
      <c r="C1512" s="106">
        <v>967</v>
      </c>
      <c r="D1512" s="106">
        <v>306.5</v>
      </c>
    </row>
    <row r="1513" spans="1:4">
      <c r="A1513" s="105">
        <v>4301</v>
      </c>
      <c r="B1513" s="105">
        <v>40211</v>
      </c>
      <c r="C1513" s="106">
        <v>967</v>
      </c>
      <c r="D1513" s="106">
        <v>306.5</v>
      </c>
    </row>
    <row r="1514" spans="1:4">
      <c r="A1514" s="105">
        <v>4303</v>
      </c>
      <c r="B1514" s="105">
        <v>40004</v>
      </c>
      <c r="C1514" s="106">
        <v>877.6</v>
      </c>
      <c r="D1514" s="106">
        <v>479.9</v>
      </c>
    </row>
    <row r="1515" spans="1:4">
      <c r="A1515" s="105">
        <v>4304</v>
      </c>
      <c r="B1515" s="105">
        <v>40004</v>
      </c>
      <c r="C1515" s="106">
        <v>877.6</v>
      </c>
      <c r="D1515" s="106">
        <v>479.9</v>
      </c>
    </row>
    <row r="1516" spans="1:4">
      <c r="A1516" s="105">
        <v>4305</v>
      </c>
      <c r="B1516" s="105">
        <v>40004</v>
      </c>
      <c r="C1516" s="106">
        <v>877.6</v>
      </c>
      <c r="D1516" s="106">
        <v>479.9</v>
      </c>
    </row>
    <row r="1517" spans="1:4">
      <c r="A1517" s="105">
        <v>4306</v>
      </c>
      <c r="B1517" s="105">
        <v>40651</v>
      </c>
      <c r="C1517" s="106">
        <v>522.29999999999995</v>
      </c>
      <c r="D1517" s="106">
        <v>770.6</v>
      </c>
    </row>
    <row r="1518" spans="1:4">
      <c r="A1518" s="105">
        <v>4307</v>
      </c>
      <c r="B1518" s="105">
        <v>40004</v>
      </c>
      <c r="C1518" s="106">
        <v>877.6</v>
      </c>
      <c r="D1518" s="106">
        <v>479.9</v>
      </c>
    </row>
    <row r="1519" spans="1:4">
      <c r="A1519" s="105">
        <v>4309</v>
      </c>
      <c r="B1519" s="105">
        <v>40983</v>
      </c>
      <c r="C1519" s="106">
        <v>886.9</v>
      </c>
      <c r="D1519" s="106">
        <v>492.9</v>
      </c>
    </row>
    <row r="1520" spans="1:4">
      <c r="A1520" s="105">
        <v>4310</v>
      </c>
      <c r="B1520" s="105">
        <v>40004</v>
      </c>
      <c r="C1520" s="106">
        <v>877.6</v>
      </c>
      <c r="D1520" s="106">
        <v>479.9</v>
      </c>
    </row>
    <row r="1521" spans="1:4">
      <c r="A1521" s="105">
        <v>4311</v>
      </c>
      <c r="B1521" s="105">
        <v>40082</v>
      </c>
      <c r="C1521" s="106">
        <v>775.1</v>
      </c>
      <c r="D1521" s="106">
        <v>410.4</v>
      </c>
    </row>
    <row r="1522" spans="1:4">
      <c r="A1522" s="105">
        <v>4312</v>
      </c>
      <c r="B1522" s="105">
        <v>40082</v>
      </c>
      <c r="C1522" s="106">
        <v>775.1</v>
      </c>
      <c r="D1522" s="106">
        <v>410.4</v>
      </c>
    </row>
    <row r="1523" spans="1:4">
      <c r="A1523" s="105">
        <v>4313</v>
      </c>
      <c r="B1523" s="105">
        <v>40651</v>
      </c>
      <c r="C1523" s="106">
        <v>522.29999999999995</v>
      </c>
      <c r="D1523" s="106">
        <v>770.6</v>
      </c>
    </row>
    <row r="1524" spans="1:4">
      <c r="A1524" s="105">
        <v>4340</v>
      </c>
      <c r="B1524" s="105">
        <v>40004</v>
      </c>
      <c r="C1524" s="106">
        <v>877.6</v>
      </c>
      <c r="D1524" s="106">
        <v>479.9</v>
      </c>
    </row>
    <row r="1525" spans="1:4">
      <c r="A1525" s="105">
        <v>4341</v>
      </c>
      <c r="B1525" s="105">
        <v>40082</v>
      </c>
      <c r="C1525" s="106">
        <v>775.1</v>
      </c>
      <c r="D1525" s="106">
        <v>410.4</v>
      </c>
    </row>
    <row r="1526" spans="1:4">
      <c r="A1526" s="105">
        <v>4342</v>
      </c>
      <c r="B1526" s="105">
        <v>40082</v>
      </c>
      <c r="C1526" s="106">
        <v>775.1</v>
      </c>
      <c r="D1526" s="106">
        <v>410.4</v>
      </c>
    </row>
    <row r="1527" spans="1:4">
      <c r="A1527" s="105">
        <v>4343</v>
      </c>
      <c r="B1527" s="105">
        <v>40082</v>
      </c>
      <c r="C1527" s="106">
        <v>775.1</v>
      </c>
      <c r="D1527" s="106">
        <v>410.4</v>
      </c>
    </row>
    <row r="1528" spans="1:4">
      <c r="A1528" s="105">
        <v>4344</v>
      </c>
      <c r="B1528" s="105">
        <v>41529</v>
      </c>
      <c r="C1528" s="106">
        <v>388.1</v>
      </c>
      <c r="D1528" s="106">
        <v>762.6</v>
      </c>
    </row>
    <row r="1529" spans="1:4">
      <c r="A1529" s="105">
        <v>4345</v>
      </c>
      <c r="B1529" s="105">
        <v>40082</v>
      </c>
      <c r="C1529" s="106">
        <v>775.1</v>
      </c>
      <c r="D1529" s="106">
        <v>410.4</v>
      </c>
    </row>
    <row r="1530" spans="1:4">
      <c r="A1530" s="105">
        <v>4346</v>
      </c>
      <c r="B1530" s="105">
        <v>40004</v>
      </c>
      <c r="C1530" s="106">
        <v>877.6</v>
      </c>
      <c r="D1530" s="106">
        <v>479.9</v>
      </c>
    </row>
    <row r="1531" spans="1:4">
      <c r="A1531" s="105">
        <v>4347</v>
      </c>
      <c r="B1531" s="105">
        <v>40082</v>
      </c>
      <c r="C1531" s="106">
        <v>775.1</v>
      </c>
      <c r="D1531" s="106">
        <v>410.4</v>
      </c>
    </row>
    <row r="1532" spans="1:4">
      <c r="A1532" s="105">
        <v>4350</v>
      </c>
      <c r="B1532" s="105">
        <v>41529</v>
      </c>
      <c r="C1532" s="106">
        <v>388.1</v>
      </c>
      <c r="D1532" s="106">
        <v>762.6</v>
      </c>
    </row>
    <row r="1533" spans="1:4">
      <c r="A1533" s="105">
        <v>4352</v>
      </c>
      <c r="B1533" s="105">
        <v>41175</v>
      </c>
      <c r="C1533" s="106">
        <v>210.4</v>
      </c>
      <c r="D1533" s="106">
        <v>1395.1</v>
      </c>
    </row>
    <row r="1534" spans="1:4">
      <c r="A1534" s="105">
        <v>4353</v>
      </c>
      <c r="B1534" s="105">
        <v>41359</v>
      </c>
      <c r="C1534" s="106">
        <v>521.9</v>
      </c>
      <c r="D1534" s="106">
        <v>803.5</v>
      </c>
    </row>
    <row r="1535" spans="1:4">
      <c r="A1535" s="105">
        <v>4354</v>
      </c>
      <c r="B1535" s="105">
        <v>41359</v>
      </c>
      <c r="C1535" s="106">
        <v>521.9</v>
      </c>
      <c r="D1535" s="106">
        <v>803.5</v>
      </c>
    </row>
    <row r="1536" spans="1:4">
      <c r="A1536" s="105">
        <v>4355</v>
      </c>
      <c r="B1536" s="105">
        <v>40082</v>
      </c>
      <c r="C1536" s="106">
        <v>775.1</v>
      </c>
      <c r="D1536" s="106">
        <v>410.4</v>
      </c>
    </row>
    <row r="1537" spans="1:4">
      <c r="A1537" s="105">
        <v>4356</v>
      </c>
      <c r="B1537" s="105">
        <v>41529</v>
      </c>
      <c r="C1537" s="106">
        <v>388.1</v>
      </c>
      <c r="D1537" s="106">
        <v>762.6</v>
      </c>
    </row>
    <row r="1538" spans="1:4">
      <c r="A1538" s="105">
        <v>4357</v>
      </c>
      <c r="B1538" s="105">
        <v>41521</v>
      </c>
      <c r="C1538" s="106">
        <v>746.4</v>
      </c>
      <c r="D1538" s="106">
        <v>632.1</v>
      </c>
    </row>
    <row r="1539" spans="1:4">
      <c r="A1539" s="105">
        <v>4358</v>
      </c>
      <c r="B1539" s="105">
        <v>41529</v>
      </c>
      <c r="C1539" s="106">
        <v>388.1</v>
      </c>
      <c r="D1539" s="106">
        <v>762.6</v>
      </c>
    </row>
    <row r="1540" spans="1:4">
      <c r="A1540" s="105">
        <v>4359</v>
      </c>
      <c r="B1540" s="105">
        <v>41529</v>
      </c>
      <c r="C1540" s="106">
        <v>388.1</v>
      </c>
      <c r="D1540" s="106">
        <v>762.6</v>
      </c>
    </row>
    <row r="1541" spans="1:4">
      <c r="A1541" s="105">
        <v>4360</v>
      </c>
      <c r="B1541" s="105">
        <v>41529</v>
      </c>
      <c r="C1541" s="106">
        <v>388.1</v>
      </c>
      <c r="D1541" s="106">
        <v>762.6</v>
      </c>
    </row>
    <row r="1542" spans="1:4">
      <c r="A1542" s="105">
        <v>4361</v>
      </c>
      <c r="B1542" s="105">
        <v>41525</v>
      </c>
      <c r="C1542" s="106">
        <v>456.8</v>
      </c>
      <c r="D1542" s="106">
        <v>920.4</v>
      </c>
    </row>
    <row r="1543" spans="1:4">
      <c r="A1543" s="105">
        <v>4362</v>
      </c>
      <c r="B1543" s="105">
        <v>41525</v>
      </c>
      <c r="C1543" s="106">
        <v>456.8</v>
      </c>
      <c r="D1543" s="106">
        <v>920.4</v>
      </c>
    </row>
    <row r="1544" spans="1:4">
      <c r="A1544" s="105">
        <v>4363</v>
      </c>
      <c r="B1544" s="105">
        <v>41529</v>
      </c>
      <c r="C1544" s="106">
        <v>388.1</v>
      </c>
      <c r="D1544" s="106">
        <v>762.6</v>
      </c>
    </row>
    <row r="1545" spans="1:4">
      <c r="A1545" s="105">
        <v>4364</v>
      </c>
      <c r="B1545" s="105">
        <v>41359</v>
      </c>
      <c r="C1545" s="106">
        <v>521.9</v>
      </c>
      <c r="D1545" s="106">
        <v>803.5</v>
      </c>
    </row>
    <row r="1546" spans="1:4">
      <c r="A1546" s="105">
        <v>4365</v>
      </c>
      <c r="B1546" s="105">
        <v>41525</v>
      </c>
      <c r="C1546" s="106">
        <v>456.8</v>
      </c>
      <c r="D1546" s="106">
        <v>920.4</v>
      </c>
    </row>
    <row r="1547" spans="1:4">
      <c r="A1547" s="105">
        <v>4370</v>
      </c>
      <c r="B1547" s="105">
        <v>41525</v>
      </c>
      <c r="C1547" s="106">
        <v>456.8</v>
      </c>
      <c r="D1547" s="106">
        <v>920.4</v>
      </c>
    </row>
    <row r="1548" spans="1:4">
      <c r="A1548" s="105">
        <v>4371</v>
      </c>
      <c r="B1548" s="105">
        <v>41525</v>
      </c>
      <c r="C1548" s="106">
        <v>456.8</v>
      </c>
      <c r="D1548" s="106">
        <v>920.4</v>
      </c>
    </row>
    <row r="1549" spans="1:4">
      <c r="A1549" s="105">
        <v>4372</v>
      </c>
      <c r="B1549" s="105">
        <v>41525</v>
      </c>
      <c r="C1549" s="106">
        <v>456.8</v>
      </c>
      <c r="D1549" s="106">
        <v>920.4</v>
      </c>
    </row>
    <row r="1550" spans="1:4">
      <c r="A1550" s="105">
        <v>4373</v>
      </c>
      <c r="B1550" s="105">
        <v>41525</v>
      </c>
      <c r="C1550" s="106">
        <v>456.8</v>
      </c>
      <c r="D1550" s="106">
        <v>920.4</v>
      </c>
    </row>
    <row r="1551" spans="1:4">
      <c r="A1551" s="105">
        <v>4374</v>
      </c>
      <c r="B1551" s="105">
        <v>41175</v>
      </c>
      <c r="C1551" s="106">
        <v>210.4</v>
      </c>
      <c r="D1551" s="106">
        <v>1395.1</v>
      </c>
    </row>
    <row r="1552" spans="1:4">
      <c r="A1552" s="105">
        <v>4375</v>
      </c>
      <c r="B1552" s="105">
        <v>41175</v>
      </c>
      <c r="C1552" s="106">
        <v>210.4</v>
      </c>
      <c r="D1552" s="106">
        <v>1395.1</v>
      </c>
    </row>
    <row r="1553" spans="1:4">
      <c r="A1553" s="105">
        <v>4376</v>
      </c>
      <c r="B1553" s="105">
        <v>41175</v>
      </c>
      <c r="C1553" s="106">
        <v>210.4</v>
      </c>
      <c r="D1553" s="106">
        <v>1395.1</v>
      </c>
    </row>
    <row r="1554" spans="1:4">
      <c r="A1554" s="105">
        <v>4377</v>
      </c>
      <c r="B1554" s="105">
        <v>41175</v>
      </c>
      <c r="C1554" s="106">
        <v>210.4</v>
      </c>
      <c r="D1554" s="106">
        <v>1395.1</v>
      </c>
    </row>
    <row r="1555" spans="1:4">
      <c r="A1555" s="105">
        <v>4378</v>
      </c>
      <c r="B1555" s="105">
        <v>41175</v>
      </c>
      <c r="C1555" s="106">
        <v>210.4</v>
      </c>
      <c r="D1555" s="106">
        <v>1395.1</v>
      </c>
    </row>
    <row r="1556" spans="1:4">
      <c r="A1556" s="105">
        <v>4380</v>
      </c>
      <c r="B1556" s="105">
        <v>41175</v>
      </c>
      <c r="C1556" s="106">
        <v>210.4</v>
      </c>
      <c r="D1556" s="106">
        <v>1395.1</v>
      </c>
    </row>
    <row r="1557" spans="1:4">
      <c r="A1557" s="105">
        <v>4381</v>
      </c>
      <c r="B1557" s="105">
        <v>41175</v>
      </c>
      <c r="C1557" s="106">
        <v>210.4</v>
      </c>
      <c r="D1557" s="106">
        <v>1395.1</v>
      </c>
    </row>
    <row r="1558" spans="1:4">
      <c r="A1558" s="105">
        <v>4382</v>
      </c>
      <c r="B1558" s="105">
        <v>41175</v>
      </c>
      <c r="C1558" s="106">
        <v>210.4</v>
      </c>
      <c r="D1558" s="106">
        <v>1395.1</v>
      </c>
    </row>
    <row r="1559" spans="1:4">
      <c r="A1559" s="105">
        <v>4383</v>
      </c>
      <c r="B1559" s="105">
        <v>41175</v>
      </c>
      <c r="C1559" s="106">
        <v>210.4</v>
      </c>
      <c r="D1559" s="106">
        <v>1395.1</v>
      </c>
    </row>
    <row r="1560" spans="1:4">
      <c r="A1560" s="105">
        <v>4384</v>
      </c>
      <c r="B1560" s="105">
        <v>41175</v>
      </c>
      <c r="C1560" s="106">
        <v>210.4</v>
      </c>
      <c r="D1560" s="106">
        <v>1395.1</v>
      </c>
    </row>
    <row r="1561" spans="1:4">
      <c r="A1561" s="105">
        <v>4385</v>
      </c>
      <c r="B1561" s="105">
        <v>41175</v>
      </c>
      <c r="C1561" s="106">
        <v>210.4</v>
      </c>
      <c r="D1561" s="106">
        <v>1395.1</v>
      </c>
    </row>
    <row r="1562" spans="1:4">
      <c r="A1562" s="105">
        <v>4387</v>
      </c>
      <c r="B1562" s="105">
        <v>41521</v>
      </c>
      <c r="C1562" s="106">
        <v>746.4</v>
      </c>
      <c r="D1562" s="106">
        <v>632.1</v>
      </c>
    </row>
    <row r="1563" spans="1:4">
      <c r="A1563" s="105">
        <v>4388</v>
      </c>
      <c r="B1563" s="105">
        <v>41521</v>
      </c>
      <c r="C1563" s="106">
        <v>746.4</v>
      </c>
      <c r="D1563" s="106">
        <v>632.1</v>
      </c>
    </row>
    <row r="1564" spans="1:4">
      <c r="A1564" s="105">
        <v>4390</v>
      </c>
      <c r="B1564" s="105">
        <v>41521</v>
      </c>
      <c r="C1564" s="106">
        <v>746.4</v>
      </c>
      <c r="D1564" s="106">
        <v>632.1</v>
      </c>
    </row>
    <row r="1565" spans="1:4">
      <c r="A1565" s="105">
        <v>4400</v>
      </c>
      <c r="B1565" s="105">
        <v>41359</v>
      </c>
      <c r="C1565" s="106">
        <v>521.9</v>
      </c>
      <c r="D1565" s="106">
        <v>803.5</v>
      </c>
    </row>
    <row r="1566" spans="1:4">
      <c r="A1566" s="105">
        <v>4401</v>
      </c>
      <c r="B1566" s="105">
        <v>41359</v>
      </c>
      <c r="C1566" s="106">
        <v>521.9</v>
      </c>
      <c r="D1566" s="106">
        <v>803.5</v>
      </c>
    </row>
    <row r="1567" spans="1:4">
      <c r="A1567" s="105">
        <v>4402</v>
      </c>
      <c r="B1567" s="105">
        <v>41359</v>
      </c>
      <c r="C1567" s="106">
        <v>521.9</v>
      </c>
      <c r="D1567" s="106">
        <v>803.5</v>
      </c>
    </row>
    <row r="1568" spans="1:4">
      <c r="A1568" s="105">
        <v>4403</v>
      </c>
      <c r="B1568" s="105">
        <v>41359</v>
      </c>
      <c r="C1568" s="106">
        <v>521.9</v>
      </c>
      <c r="D1568" s="106">
        <v>803.5</v>
      </c>
    </row>
    <row r="1569" spans="1:4">
      <c r="A1569" s="105">
        <v>4404</v>
      </c>
      <c r="B1569" s="105">
        <v>41522</v>
      </c>
      <c r="C1569" s="106">
        <v>649.9</v>
      </c>
      <c r="D1569" s="106">
        <v>667.2</v>
      </c>
    </row>
    <row r="1570" spans="1:4">
      <c r="A1570" s="105">
        <v>4405</v>
      </c>
      <c r="B1570" s="105">
        <v>41522</v>
      </c>
      <c r="C1570" s="106">
        <v>649.9</v>
      </c>
      <c r="D1570" s="106">
        <v>667.2</v>
      </c>
    </row>
    <row r="1571" spans="1:4">
      <c r="A1571" s="105">
        <v>4406</v>
      </c>
      <c r="B1571" s="105">
        <v>42112</v>
      </c>
      <c r="C1571" s="106">
        <v>694</v>
      </c>
      <c r="D1571" s="106">
        <v>610.9</v>
      </c>
    </row>
    <row r="1572" spans="1:4">
      <c r="A1572" s="105">
        <v>4407</v>
      </c>
      <c r="B1572" s="105">
        <v>41522</v>
      </c>
      <c r="C1572" s="106">
        <v>649.9</v>
      </c>
      <c r="D1572" s="106">
        <v>667.2</v>
      </c>
    </row>
    <row r="1573" spans="1:4">
      <c r="A1573" s="105">
        <v>4408</v>
      </c>
      <c r="B1573" s="105">
        <v>41522</v>
      </c>
      <c r="C1573" s="106">
        <v>649.9</v>
      </c>
      <c r="D1573" s="106">
        <v>667.2</v>
      </c>
    </row>
    <row r="1574" spans="1:4">
      <c r="A1574" s="105">
        <v>4410</v>
      </c>
      <c r="B1574" s="105">
        <v>41522</v>
      </c>
      <c r="C1574" s="106">
        <v>649.9</v>
      </c>
      <c r="D1574" s="106">
        <v>667.2</v>
      </c>
    </row>
    <row r="1575" spans="1:4">
      <c r="A1575" s="105">
        <v>4411</v>
      </c>
      <c r="B1575" s="105">
        <v>41522</v>
      </c>
      <c r="C1575" s="106">
        <v>649.9</v>
      </c>
      <c r="D1575" s="106">
        <v>667.2</v>
      </c>
    </row>
    <row r="1576" spans="1:4">
      <c r="A1576" s="105">
        <v>4412</v>
      </c>
      <c r="B1576" s="105">
        <v>41522</v>
      </c>
      <c r="C1576" s="106">
        <v>649.9</v>
      </c>
      <c r="D1576" s="106">
        <v>667.2</v>
      </c>
    </row>
    <row r="1577" spans="1:4">
      <c r="A1577" s="105">
        <v>4413</v>
      </c>
      <c r="B1577" s="105">
        <v>42112</v>
      </c>
      <c r="C1577" s="106">
        <v>694</v>
      </c>
      <c r="D1577" s="106">
        <v>610.9</v>
      </c>
    </row>
    <row r="1578" spans="1:4">
      <c r="A1578" s="105">
        <v>4415</v>
      </c>
      <c r="B1578" s="105">
        <v>42112</v>
      </c>
      <c r="C1578" s="106">
        <v>694</v>
      </c>
      <c r="D1578" s="106">
        <v>610.9</v>
      </c>
    </row>
    <row r="1579" spans="1:4">
      <c r="A1579" s="105">
        <v>4416</v>
      </c>
      <c r="B1579" s="105">
        <v>42112</v>
      </c>
      <c r="C1579" s="106">
        <v>694</v>
      </c>
      <c r="D1579" s="106">
        <v>610.9</v>
      </c>
    </row>
    <row r="1580" spans="1:4">
      <c r="A1580" s="105">
        <v>4417</v>
      </c>
      <c r="B1580" s="105">
        <v>43091</v>
      </c>
      <c r="C1580" s="106">
        <v>659.9</v>
      </c>
      <c r="D1580" s="106">
        <v>654.9</v>
      </c>
    </row>
    <row r="1581" spans="1:4">
      <c r="A1581" s="105">
        <v>4418</v>
      </c>
      <c r="B1581" s="105">
        <v>42112</v>
      </c>
      <c r="C1581" s="106">
        <v>694</v>
      </c>
      <c r="D1581" s="106">
        <v>610.9</v>
      </c>
    </row>
    <row r="1582" spans="1:4">
      <c r="A1582" s="105">
        <v>4419</v>
      </c>
      <c r="B1582" s="105">
        <v>42112</v>
      </c>
      <c r="C1582" s="106">
        <v>694</v>
      </c>
      <c r="D1582" s="106">
        <v>610.9</v>
      </c>
    </row>
    <row r="1583" spans="1:4">
      <c r="A1583" s="105">
        <v>4420</v>
      </c>
      <c r="B1583" s="105">
        <v>39089</v>
      </c>
      <c r="C1583" s="106">
        <v>977.8</v>
      </c>
      <c r="D1583" s="106">
        <v>344.4</v>
      </c>
    </row>
    <row r="1584" spans="1:4">
      <c r="A1584" s="105">
        <v>4421</v>
      </c>
      <c r="B1584" s="105">
        <v>42112</v>
      </c>
      <c r="C1584" s="106">
        <v>694</v>
      </c>
      <c r="D1584" s="106">
        <v>610.9</v>
      </c>
    </row>
    <row r="1585" spans="1:4">
      <c r="A1585" s="105">
        <v>4422</v>
      </c>
      <c r="B1585" s="105">
        <v>43109</v>
      </c>
      <c r="C1585" s="106">
        <v>676.8</v>
      </c>
      <c r="D1585" s="106">
        <v>592</v>
      </c>
    </row>
    <row r="1586" spans="1:4">
      <c r="A1586" s="105">
        <v>4423</v>
      </c>
      <c r="B1586" s="105">
        <v>43109</v>
      </c>
      <c r="C1586" s="106">
        <v>676.8</v>
      </c>
      <c r="D1586" s="106">
        <v>592</v>
      </c>
    </row>
    <row r="1587" spans="1:4">
      <c r="A1587" s="105">
        <v>4424</v>
      </c>
      <c r="B1587" s="105">
        <v>42112</v>
      </c>
      <c r="C1587" s="106">
        <v>694</v>
      </c>
      <c r="D1587" s="106">
        <v>610.9</v>
      </c>
    </row>
    <row r="1588" spans="1:4">
      <c r="A1588" s="105">
        <v>4425</v>
      </c>
      <c r="B1588" s="105">
        <v>42112</v>
      </c>
      <c r="C1588" s="106">
        <v>694</v>
      </c>
      <c r="D1588" s="106">
        <v>610.9</v>
      </c>
    </row>
    <row r="1589" spans="1:4">
      <c r="A1589" s="105">
        <v>4426</v>
      </c>
      <c r="B1589" s="105">
        <v>42112</v>
      </c>
      <c r="C1589" s="106">
        <v>694</v>
      </c>
      <c r="D1589" s="106">
        <v>610.9</v>
      </c>
    </row>
    <row r="1590" spans="1:4">
      <c r="A1590" s="105">
        <v>4427</v>
      </c>
      <c r="B1590" s="105">
        <v>43091</v>
      </c>
      <c r="C1590" s="106">
        <v>659.9</v>
      </c>
      <c r="D1590" s="106">
        <v>654.9</v>
      </c>
    </row>
    <row r="1591" spans="1:4">
      <c r="A1591" s="105">
        <v>4428</v>
      </c>
      <c r="B1591" s="105">
        <v>43091</v>
      </c>
      <c r="C1591" s="106">
        <v>659.9</v>
      </c>
      <c r="D1591" s="106">
        <v>654.9</v>
      </c>
    </row>
    <row r="1592" spans="1:4">
      <c r="A1592" s="105">
        <v>4454</v>
      </c>
      <c r="B1592" s="105">
        <v>43015</v>
      </c>
      <c r="C1592" s="106">
        <v>696.8</v>
      </c>
      <c r="D1592" s="106">
        <v>648.5</v>
      </c>
    </row>
    <row r="1593" spans="1:4">
      <c r="A1593" s="105">
        <v>4455</v>
      </c>
      <c r="B1593" s="105">
        <v>43091</v>
      </c>
      <c r="C1593" s="106">
        <v>659.9</v>
      </c>
      <c r="D1593" s="106">
        <v>654.9</v>
      </c>
    </row>
    <row r="1594" spans="1:4">
      <c r="A1594" s="105">
        <v>4461</v>
      </c>
      <c r="B1594" s="105">
        <v>43091</v>
      </c>
      <c r="C1594" s="106">
        <v>659.9</v>
      </c>
      <c r="D1594" s="106">
        <v>654.9</v>
      </c>
    </row>
    <row r="1595" spans="1:4">
      <c r="A1595" s="105">
        <v>4462</v>
      </c>
      <c r="B1595" s="105">
        <v>43091</v>
      </c>
      <c r="C1595" s="106">
        <v>659.9</v>
      </c>
      <c r="D1595" s="106">
        <v>654.9</v>
      </c>
    </row>
    <row r="1596" spans="1:4">
      <c r="A1596" s="105">
        <v>4465</v>
      </c>
      <c r="B1596" s="105">
        <v>43015</v>
      </c>
      <c r="C1596" s="106">
        <v>696.8</v>
      </c>
      <c r="D1596" s="106">
        <v>648.5</v>
      </c>
    </row>
    <row r="1597" spans="1:4">
      <c r="A1597" s="105">
        <v>4467</v>
      </c>
      <c r="B1597" s="105">
        <v>43015</v>
      </c>
      <c r="C1597" s="106">
        <v>696.8</v>
      </c>
      <c r="D1597" s="106">
        <v>648.5</v>
      </c>
    </row>
    <row r="1598" spans="1:4">
      <c r="A1598" s="105">
        <v>4468</v>
      </c>
      <c r="B1598" s="105">
        <v>44021</v>
      </c>
      <c r="C1598" s="106">
        <v>665.9</v>
      </c>
      <c r="D1598" s="106">
        <v>577.70000000000005</v>
      </c>
    </row>
    <row r="1599" spans="1:4">
      <c r="A1599" s="105">
        <v>4470</v>
      </c>
      <c r="B1599" s="105">
        <v>44021</v>
      </c>
      <c r="C1599" s="106">
        <v>665.9</v>
      </c>
      <c r="D1599" s="106">
        <v>577.70000000000005</v>
      </c>
    </row>
    <row r="1600" spans="1:4">
      <c r="A1600" s="105">
        <v>4471</v>
      </c>
      <c r="B1600" s="105">
        <v>44021</v>
      </c>
      <c r="C1600" s="106">
        <v>665.9</v>
      </c>
      <c r="D1600" s="106">
        <v>577.70000000000005</v>
      </c>
    </row>
    <row r="1601" spans="1:4">
      <c r="A1601" s="105">
        <v>4472</v>
      </c>
      <c r="B1601" s="105">
        <v>36034</v>
      </c>
      <c r="C1601" s="106">
        <v>846</v>
      </c>
      <c r="D1601" s="106">
        <v>345.8</v>
      </c>
    </row>
    <row r="1602" spans="1:4">
      <c r="A1602" s="105">
        <v>4474</v>
      </c>
      <c r="B1602" s="105">
        <v>44021</v>
      </c>
      <c r="C1602" s="106">
        <v>665.9</v>
      </c>
      <c r="D1602" s="106">
        <v>577.70000000000005</v>
      </c>
    </row>
    <row r="1603" spans="1:4">
      <c r="A1603" s="105">
        <v>4475</v>
      </c>
      <c r="B1603" s="105">
        <v>44021</v>
      </c>
      <c r="C1603" s="106">
        <v>665.9</v>
      </c>
      <c r="D1603" s="106">
        <v>577.70000000000005</v>
      </c>
    </row>
    <row r="1604" spans="1:4">
      <c r="A1604" s="105">
        <v>4477</v>
      </c>
      <c r="B1604" s="105">
        <v>44021</v>
      </c>
      <c r="C1604" s="106">
        <v>665.9</v>
      </c>
      <c r="D1604" s="106">
        <v>577.70000000000005</v>
      </c>
    </row>
    <row r="1605" spans="1:4">
      <c r="A1605" s="105">
        <v>4478</v>
      </c>
      <c r="B1605" s="105">
        <v>36034</v>
      </c>
      <c r="C1605" s="106">
        <v>846</v>
      </c>
      <c r="D1605" s="106">
        <v>345.8</v>
      </c>
    </row>
    <row r="1606" spans="1:4">
      <c r="A1606" s="105">
        <v>4479</v>
      </c>
      <c r="B1606" s="105">
        <v>44021</v>
      </c>
      <c r="C1606" s="106">
        <v>665.9</v>
      </c>
      <c r="D1606" s="106">
        <v>577.70000000000005</v>
      </c>
    </row>
    <row r="1607" spans="1:4">
      <c r="A1607" s="105">
        <v>4480</v>
      </c>
      <c r="B1607" s="105">
        <v>45025</v>
      </c>
      <c r="C1607" s="106">
        <v>576.1</v>
      </c>
      <c r="D1607" s="106">
        <v>469.4</v>
      </c>
    </row>
    <row r="1608" spans="1:4">
      <c r="A1608" s="105">
        <v>4481</v>
      </c>
      <c r="B1608" s="105">
        <v>45009</v>
      </c>
      <c r="C1608" s="106">
        <v>704.2</v>
      </c>
      <c r="D1608" s="106">
        <v>399.1</v>
      </c>
    </row>
    <row r="1609" spans="1:4">
      <c r="A1609" s="105">
        <v>4482</v>
      </c>
      <c r="B1609" s="105">
        <v>38026</v>
      </c>
      <c r="C1609" s="106">
        <v>644.20000000000005</v>
      </c>
      <c r="D1609" s="106">
        <v>363.3</v>
      </c>
    </row>
    <row r="1610" spans="1:4">
      <c r="A1610" s="105">
        <v>4486</v>
      </c>
      <c r="B1610" s="105">
        <v>43109</v>
      </c>
      <c r="C1610" s="106">
        <v>676.8</v>
      </c>
      <c r="D1610" s="106">
        <v>592</v>
      </c>
    </row>
    <row r="1611" spans="1:4">
      <c r="A1611" s="105">
        <v>4487</v>
      </c>
      <c r="B1611" s="105">
        <v>43109</v>
      </c>
      <c r="C1611" s="106">
        <v>676.8</v>
      </c>
      <c r="D1611" s="106">
        <v>592</v>
      </c>
    </row>
    <row r="1612" spans="1:4">
      <c r="A1612" s="105">
        <v>4488</v>
      </c>
      <c r="B1612" s="105">
        <v>43109</v>
      </c>
      <c r="C1612" s="106">
        <v>676.8</v>
      </c>
      <c r="D1612" s="106">
        <v>592</v>
      </c>
    </row>
    <row r="1613" spans="1:4">
      <c r="A1613" s="105">
        <v>4489</v>
      </c>
      <c r="B1613" s="105">
        <v>44021</v>
      </c>
      <c r="C1613" s="106">
        <v>665.9</v>
      </c>
      <c r="D1613" s="106">
        <v>577.70000000000005</v>
      </c>
    </row>
    <row r="1614" spans="1:4">
      <c r="A1614" s="105">
        <v>4490</v>
      </c>
      <c r="B1614" s="105">
        <v>44021</v>
      </c>
      <c r="C1614" s="106">
        <v>665.9</v>
      </c>
      <c r="D1614" s="106">
        <v>577.70000000000005</v>
      </c>
    </row>
    <row r="1615" spans="1:4">
      <c r="A1615" s="105">
        <v>4491</v>
      </c>
      <c r="B1615" s="105">
        <v>45025</v>
      </c>
      <c r="C1615" s="106">
        <v>576.1</v>
      </c>
      <c r="D1615" s="106">
        <v>469.4</v>
      </c>
    </row>
    <row r="1616" spans="1:4">
      <c r="A1616" s="105">
        <v>4492</v>
      </c>
      <c r="B1616" s="105">
        <v>45025</v>
      </c>
      <c r="C1616" s="106">
        <v>576.1</v>
      </c>
      <c r="D1616" s="106">
        <v>469.4</v>
      </c>
    </row>
    <row r="1617" spans="1:4">
      <c r="A1617" s="105">
        <v>4493</v>
      </c>
      <c r="B1617" s="105">
        <v>45025</v>
      </c>
      <c r="C1617" s="106">
        <v>576.1</v>
      </c>
      <c r="D1617" s="106">
        <v>469.4</v>
      </c>
    </row>
    <row r="1618" spans="1:4">
      <c r="A1618" s="105">
        <v>4494</v>
      </c>
      <c r="B1618" s="105">
        <v>43109</v>
      </c>
      <c r="C1618" s="106">
        <v>676.8</v>
      </c>
      <c r="D1618" s="106">
        <v>592</v>
      </c>
    </row>
    <row r="1619" spans="1:4">
      <c r="A1619" s="105">
        <v>4496</v>
      </c>
      <c r="B1619" s="105">
        <v>43109</v>
      </c>
      <c r="C1619" s="106">
        <v>676.8</v>
      </c>
      <c r="D1619" s="106">
        <v>592</v>
      </c>
    </row>
    <row r="1620" spans="1:4">
      <c r="A1620" s="105">
        <v>4497</v>
      </c>
      <c r="B1620" s="105">
        <v>43109</v>
      </c>
      <c r="C1620" s="106">
        <v>676.8</v>
      </c>
      <c r="D1620" s="106">
        <v>592</v>
      </c>
    </row>
    <row r="1621" spans="1:4">
      <c r="A1621" s="105">
        <v>4498</v>
      </c>
      <c r="B1621" s="105">
        <v>41521</v>
      </c>
      <c r="C1621" s="106">
        <v>746.4</v>
      </c>
      <c r="D1621" s="106">
        <v>632.1</v>
      </c>
    </row>
    <row r="1622" spans="1:4">
      <c r="A1622" s="105">
        <v>4500</v>
      </c>
      <c r="B1622" s="105">
        <v>40958</v>
      </c>
      <c r="C1622" s="106">
        <v>1035.5999999999999</v>
      </c>
      <c r="D1622" s="106">
        <v>207.3</v>
      </c>
    </row>
    <row r="1623" spans="1:4">
      <c r="A1623" s="105">
        <v>4501</v>
      </c>
      <c r="B1623" s="105">
        <v>40958</v>
      </c>
      <c r="C1623" s="106">
        <v>1035.5999999999999</v>
      </c>
      <c r="D1623" s="106">
        <v>207.3</v>
      </c>
    </row>
    <row r="1624" spans="1:4">
      <c r="A1624" s="105">
        <v>4502</v>
      </c>
      <c r="B1624" s="105">
        <v>40958</v>
      </c>
      <c r="C1624" s="106">
        <v>1035.5999999999999</v>
      </c>
      <c r="D1624" s="106">
        <v>207.3</v>
      </c>
    </row>
    <row r="1625" spans="1:4">
      <c r="A1625" s="105">
        <v>4503</v>
      </c>
      <c r="B1625" s="105">
        <v>40958</v>
      </c>
      <c r="C1625" s="106">
        <v>1035.5999999999999</v>
      </c>
      <c r="D1625" s="106">
        <v>207.3</v>
      </c>
    </row>
    <row r="1626" spans="1:4">
      <c r="A1626" s="105">
        <v>4504</v>
      </c>
      <c r="B1626" s="105">
        <v>40958</v>
      </c>
      <c r="C1626" s="106">
        <v>1035.5999999999999</v>
      </c>
      <c r="D1626" s="106">
        <v>207.3</v>
      </c>
    </row>
    <row r="1627" spans="1:4">
      <c r="A1627" s="105">
        <v>4505</v>
      </c>
      <c r="B1627" s="105">
        <v>40958</v>
      </c>
      <c r="C1627" s="106">
        <v>1035.5999999999999</v>
      </c>
      <c r="D1627" s="106">
        <v>207.3</v>
      </c>
    </row>
    <row r="1628" spans="1:4">
      <c r="A1628" s="105">
        <v>4506</v>
      </c>
      <c r="B1628" s="105">
        <v>40284</v>
      </c>
      <c r="C1628" s="106">
        <v>922.2</v>
      </c>
      <c r="D1628" s="106">
        <v>249.7</v>
      </c>
    </row>
    <row r="1629" spans="1:4">
      <c r="A1629" s="105">
        <v>4507</v>
      </c>
      <c r="B1629" s="105">
        <v>40958</v>
      </c>
      <c r="C1629" s="106">
        <v>1035.5999999999999</v>
      </c>
      <c r="D1629" s="106">
        <v>207.3</v>
      </c>
    </row>
    <row r="1630" spans="1:4">
      <c r="A1630" s="105">
        <v>4508</v>
      </c>
      <c r="B1630" s="105">
        <v>40958</v>
      </c>
      <c r="C1630" s="106">
        <v>1035.5999999999999</v>
      </c>
      <c r="D1630" s="106">
        <v>207.3</v>
      </c>
    </row>
    <row r="1631" spans="1:4">
      <c r="A1631" s="105">
        <v>4509</v>
      </c>
      <c r="B1631" s="105">
        <v>40958</v>
      </c>
      <c r="C1631" s="106">
        <v>1035.5999999999999</v>
      </c>
      <c r="D1631" s="106">
        <v>207.3</v>
      </c>
    </row>
    <row r="1632" spans="1:4">
      <c r="A1632" s="105">
        <v>4510</v>
      </c>
      <c r="B1632" s="105">
        <v>40284</v>
      </c>
      <c r="C1632" s="106">
        <v>922.2</v>
      </c>
      <c r="D1632" s="106">
        <v>249.7</v>
      </c>
    </row>
    <row r="1633" spans="1:4">
      <c r="A1633" s="105">
        <v>4511</v>
      </c>
      <c r="B1633" s="105">
        <v>40958</v>
      </c>
      <c r="C1633" s="106">
        <v>1035.5999999999999</v>
      </c>
      <c r="D1633" s="106">
        <v>207.3</v>
      </c>
    </row>
    <row r="1634" spans="1:4">
      <c r="A1634" s="105">
        <v>4512</v>
      </c>
      <c r="B1634" s="105">
        <v>40284</v>
      </c>
      <c r="C1634" s="106">
        <v>922.2</v>
      </c>
      <c r="D1634" s="106">
        <v>249.7</v>
      </c>
    </row>
    <row r="1635" spans="1:4">
      <c r="A1635" s="105">
        <v>4514</v>
      </c>
      <c r="B1635" s="105">
        <v>40284</v>
      </c>
      <c r="C1635" s="106">
        <v>922.2</v>
      </c>
      <c r="D1635" s="106">
        <v>249.7</v>
      </c>
    </row>
    <row r="1636" spans="1:4">
      <c r="A1636" s="105">
        <v>4515</v>
      </c>
      <c r="B1636" s="105">
        <v>40651</v>
      </c>
      <c r="C1636" s="106">
        <v>522.29999999999995</v>
      </c>
      <c r="D1636" s="106">
        <v>770.6</v>
      </c>
    </row>
    <row r="1637" spans="1:4">
      <c r="A1637" s="105">
        <v>4516</v>
      </c>
      <c r="B1637" s="105">
        <v>40284</v>
      </c>
      <c r="C1637" s="106">
        <v>922.2</v>
      </c>
      <c r="D1637" s="106">
        <v>249.7</v>
      </c>
    </row>
    <row r="1638" spans="1:4">
      <c r="A1638" s="105">
        <v>4517</v>
      </c>
      <c r="B1638" s="105">
        <v>40284</v>
      </c>
      <c r="C1638" s="106">
        <v>922.2</v>
      </c>
      <c r="D1638" s="106">
        <v>249.7</v>
      </c>
    </row>
    <row r="1639" spans="1:4">
      <c r="A1639" s="105">
        <v>4518</v>
      </c>
      <c r="B1639" s="105">
        <v>40284</v>
      </c>
      <c r="C1639" s="106">
        <v>922.2</v>
      </c>
      <c r="D1639" s="106">
        <v>249.7</v>
      </c>
    </row>
    <row r="1640" spans="1:4">
      <c r="A1640" s="105">
        <v>4519</v>
      </c>
      <c r="B1640" s="105">
        <v>40284</v>
      </c>
      <c r="C1640" s="106">
        <v>922.2</v>
      </c>
      <c r="D1640" s="106">
        <v>249.7</v>
      </c>
    </row>
    <row r="1641" spans="1:4">
      <c r="A1641" s="105">
        <v>4520</v>
      </c>
      <c r="B1641" s="105">
        <v>40913</v>
      </c>
      <c r="C1641" s="106">
        <v>1054.5</v>
      </c>
      <c r="D1641" s="106">
        <v>176.8</v>
      </c>
    </row>
    <row r="1642" spans="1:4">
      <c r="A1642" s="105">
        <v>4521</v>
      </c>
      <c r="B1642" s="105">
        <v>40958</v>
      </c>
      <c r="C1642" s="106">
        <v>1035.5999999999999</v>
      </c>
      <c r="D1642" s="106">
        <v>207.3</v>
      </c>
    </row>
    <row r="1643" spans="1:4">
      <c r="A1643" s="105">
        <v>4550</v>
      </c>
      <c r="B1643" s="105">
        <v>40988</v>
      </c>
      <c r="C1643" s="106">
        <v>1013.4</v>
      </c>
      <c r="D1643" s="106">
        <v>224.9</v>
      </c>
    </row>
    <row r="1644" spans="1:4">
      <c r="A1644" s="105">
        <v>4551</v>
      </c>
      <c r="B1644" s="105">
        <v>40861</v>
      </c>
      <c r="C1644" s="106">
        <v>1205.7</v>
      </c>
      <c r="D1644" s="106">
        <v>269.7</v>
      </c>
    </row>
    <row r="1645" spans="1:4">
      <c r="A1645" s="105">
        <v>4552</v>
      </c>
      <c r="B1645" s="105">
        <v>40988</v>
      </c>
      <c r="C1645" s="106">
        <v>1013.4</v>
      </c>
      <c r="D1645" s="106">
        <v>224.9</v>
      </c>
    </row>
    <row r="1646" spans="1:4">
      <c r="A1646" s="105">
        <v>4553</v>
      </c>
      <c r="B1646" s="105">
        <v>40988</v>
      </c>
      <c r="C1646" s="106">
        <v>1013.4</v>
      </c>
      <c r="D1646" s="106">
        <v>224.9</v>
      </c>
    </row>
    <row r="1647" spans="1:4">
      <c r="A1647" s="105">
        <v>4554</v>
      </c>
      <c r="B1647" s="105">
        <v>40988</v>
      </c>
      <c r="C1647" s="106">
        <v>1013.4</v>
      </c>
      <c r="D1647" s="106">
        <v>224.9</v>
      </c>
    </row>
    <row r="1648" spans="1:4">
      <c r="A1648" s="105">
        <v>4555</v>
      </c>
      <c r="B1648" s="105">
        <v>40988</v>
      </c>
      <c r="C1648" s="106">
        <v>1013.4</v>
      </c>
      <c r="D1648" s="106">
        <v>224.9</v>
      </c>
    </row>
    <row r="1649" spans="1:4">
      <c r="A1649" s="105">
        <v>4556</v>
      </c>
      <c r="B1649" s="105">
        <v>40988</v>
      </c>
      <c r="C1649" s="106">
        <v>1013.4</v>
      </c>
      <c r="D1649" s="106">
        <v>224.9</v>
      </c>
    </row>
    <row r="1650" spans="1:4">
      <c r="A1650" s="105">
        <v>4557</v>
      </c>
      <c r="B1650" s="105">
        <v>40861</v>
      </c>
      <c r="C1650" s="106">
        <v>1205.7</v>
      </c>
      <c r="D1650" s="106">
        <v>269.7</v>
      </c>
    </row>
    <row r="1651" spans="1:4">
      <c r="A1651" s="105">
        <v>4558</v>
      </c>
      <c r="B1651" s="105">
        <v>40861</v>
      </c>
      <c r="C1651" s="106">
        <v>1205.7</v>
      </c>
      <c r="D1651" s="106">
        <v>269.7</v>
      </c>
    </row>
    <row r="1652" spans="1:4">
      <c r="A1652" s="105">
        <v>4559</v>
      </c>
      <c r="B1652" s="105">
        <v>40988</v>
      </c>
      <c r="C1652" s="106">
        <v>1013.4</v>
      </c>
      <c r="D1652" s="106">
        <v>224.9</v>
      </c>
    </row>
    <row r="1653" spans="1:4">
      <c r="A1653" s="105">
        <v>4560</v>
      </c>
      <c r="B1653" s="105">
        <v>40988</v>
      </c>
      <c r="C1653" s="106">
        <v>1013.4</v>
      </c>
      <c r="D1653" s="106">
        <v>224.9</v>
      </c>
    </row>
    <row r="1654" spans="1:4">
      <c r="A1654" s="105">
        <v>4561</v>
      </c>
      <c r="B1654" s="105">
        <v>40861</v>
      </c>
      <c r="C1654" s="106">
        <v>1205.7</v>
      </c>
      <c r="D1654" s="106">
        <v>269.7</v>
      </c>
    </row>
    <row r="1655" spans="1:4">
      <c r="A1655" s="105">
        <v>4562</v>
      </c>
      <c r="B1655" s="105">
        <v>40908</v>
      </c>
      <c r="C1655" s="106">
        <v>1217.3</v>
      </c>
      <c r="D1655" s="106">
        <v>182.6</v>
      </c>
    </row>
    <row r="1656" spans="1:4">
      <c r="A1656" s="105">
        <v>4563</v>
      </c>
      <c r="B1656" s="105">
        <v>40988</v>
      </c>
      <c r="C1656" s="106">
        <v>1013.4</v>
      </c>
      <c r="D1656" s="106">
        <v>224.9</v>
      </c>
    </row>
    <row r="1657" spans="1:4">
      <c r="A1657" s="105">
        <v>4564</v>
      </c>
      <c r="B1657" s="105">
        <v>40861</v>
      </c>
      <c r="C1657" s="106">
        <v>1205.7</v>
      </c>
      <c r="D1657" s="106">
        <v>269.7</v>
      </c>
    </row>
    <row r="1658" spans="1:4">
      <c r="A1658" s="105">
        <v>4565</v>
      </c>
      <c r="B1658" s="105">
        <v>40908</v>
      </c>
      <c r="C1658" s="106">
        <v>1217.3</v>
      </c>
      <c r="D1658" s="106">
        <v>182.6</v>
      </c>
    </row>
    <row r="1659" spans="1:4">
      <c r="A1659" s="105">
        <v>4566</v>
      </c>
      <c r="B1659" s="105">
        <v>40908</v>
      </c>
      <c r="C1659" s="106">
        <v>1217.3</v>
      </c>
      <c r="D1659" s="106">
        <v>182.6</v>
      </c>
    </row>
    <row r="1660" spans="1:4">
      <c r="A1660" s="105">
        <v>4567</v>
      </c>
      <c r="B1660" s="105">
        <v>40908</v>
      </c>
      <c r="C1660" s="106">
        <v>1217.3</v>
      </c>
      <c r="D1660" s="106">
        <v>182.6</v>
      </c>
    </row>
    <row r="1661" spans="1:4">
      <c r="A1661" s="105">
        <v>4568</v>
      </c>
      <c r="B1661" s="105">
        <v>40908</v>
      </c>
      <c r="C1661" s="106">
        <v>1217.3</v>
      </c>
      <c r="D1661" s="106">
        <v>182.6</v>
      </c>
    </row>
    <row r="1662" spans="1:4">
      <c r="A1662" s="105">
        <v>4569</v>
      </c>
      <c r="B1662" s="105">
        <v>40908</v>
      </c>
      <c r="C1662" s="106">
        <v>1217.3</v>
      </c>
      <c r="D1662" s="106">
        <v>182.6</v>
      </c>
    </row>
    <row r="1663" spans="1:4">
      <c r="A1663" s="105">
        <v>4570</v>
      </c>
      <c r="B1663" s="105">
        <v>40093</v>
      </c>
      <c r="C1663" s="106">
        <v>905.4</v>
      </c>
      <c r="D1663" s="106">
        <v>388.4</v>
      </c>
    </row>
    <row r="1664" spans="1:4">
      <c r="A1664" s="105">
        <v>4571</v>
      </c>
      <c r="B1664" s="105">
        <v>40908</v>
      </c>
      <c r="C1664" s="106">
        <v>1217.3</v>
      </c>
      <c r="D1664" s="106">
        <v>182.6</v>
      </c>
    </row>
    <row r="1665" spans="1:4">
      <c r="A1665" s="105">
        <v>4572</v>
      </c>
      <c r="B1665" s="105">
        <v>40861</v>
      </c>
      <c r="C1665" s="106">
        <v>1205.7</v>
      </c>
      <c r="D1665" s="106">
        <v>269.7</v>
      </c>
    </row>
    <row r="1666" spans="1:4">
      <c r="A1666" s="105">
        <v>4573</v>
      </c>
      <c r="B1666" s="105">
        <v>40861</v>
      </c>
      <c r="C1666" s="106">
        <v>1205.7</v>
      </c>
      <c r="D1666" s="106">
        <v>269.7</v>
      </c>
    </row>
    <row r="1667" spans="1:4">
      <c r="A1667" s="105">
        <v>4574</v>
      </c>
      <c r="B1667" s="105">
        <v>40988</v>
      </c>
      <c r="C1667" s="106">
        <v>1013.4</v>
      </c>
      <c r="D1667" s="106">
        <v>224.9</v>
      </c>
    </row>
    <row r="1668" spans="1:4">
      <c r="A1668" s="105">
        <v>4575</v>
      </c>
      <c r="B1668" s="105">
        <v>40861</v>
      </c>
      <c r="C1668" s="106">
        <v>1205.7</v>
      </c>
      <c r="D1668" s="106">
        <v>269.7</v>
      </c>
    </row>
    <row r="1669" spans="1:4">
      <c r="A1669" s="105">
        <v>4580</v>
      </c>
      <c r="B1669" s="105">
        <v>40555</v>
      </c>
      <c r="C1669" s="106">
        <v>1113</v>
      </c>
      <c r="D1669" s="106">
        <v>151</v>
      </c>
    </row>
    <row r="1670" spans="1:4">
      <c r="A1670" s="105">
        <v>4581</v>
      </c>
      <c r="B1670" s="105">
        <v>40405</v>
      </c>
      <c r="C1670" s="106">
        <v>1356.9</v>
      </c>
      <c r="D1670" s="106">
        <v>198.4</v>
      </c>
    </row>
    <row r="1671" spans="1:4">
      <c r="A1671" s="105">
        <v>4600</v>
      </c>
      <c r="B1671" s="105">
        <v>40093</v>
      </c>
      <c r="C1671" s="106">
        <v>905.4</v>
      </c>
      <c r="D1671" s="106">
        <v>388.4</v>
      </c>
    </row>
    <row r="1672" spans="1:4">
      <c r="A1672" s="105">
        <v>4601</v>
      </c>
      <c r="B1672" s="105">
        <v>39066</v>
      </c>
      <c r="C1672" s="106">
        <v>871.4</v>
      </c>
      <c r="D1672" s="106">
        <v>315.7</v>
      </c>
    </row>
    <row r="1673" spans="1:4">
      <c r="A1673" s="105">
        <v>4605</v>
      </c>
      <c r="B1673" s="105">
        <v>39066</v>
      </c>
      <c r="C1673" s="106">
        <v>871.4</v>
      </c>
      <c r="D1673" s="106">
        <v>315.7</v>
      </c>
    </row>
    <row r="1674" spans="1:4">
      <c r="A1674" s="105">
        <v>4606</v>
      </c>
      <c r="B1674" s="105">
        <v>39066</v>
      </c>
      <c r="C1674" s="106">
        <v>871.4</v>
      </c>
      <c r="D1674" s="106">
        <v>315.7</v>
      </c>
    </row>
    <row r="1675" spans="1:4">
      <c r="A1675" s="105">
        <v>4608</v>
      </c>
      <c r="B1675" s="105">
        <v>40651</v>
      </c>
      <c r="C1675" s="106">
        <v>522.29999999999995</v>
      </c>
      <c r="D1675" s="106">
        <v>770.6</v>
      </c>
    </row>
    <row r="1676" spans="1:4">
      <c r="A1676" s="105">
        <v>4610</v>
      </c>
      <c r="B1676" s="105">
        <v>39066</v>
      </c>
      <c r="C1676" s="106">
        <v>871.4</v>
      </c>
      <c r="D1676" s="106">
        <v>315.7</v>
      </c>
    </row>
    <row r="1677" spans="1:4">
      <c r="A1677" s="105">
        <v>4611</v>
      </c>
      <c r="B1677" s="105">
        <v>39066</v>
      </c>
      <c r="C1677" s="106">
        <v>871.4</v>
      </c>
      <c r="D1677" s="106">
        <v>315.7</v>
      </c>
    </row>
    <row r="1678" spans="1:4">
      <c r="A1678" s="105">
        <v>4612</v>
      </c>
      <c r="B1678" s="105">
        <v>39066</v>
      </c>
      <c r="C1678" s="106">
        <v>871.4</v>
      </c>
      <c r="D1678" s="106">
        <v>315.7</v>
      </c>
    </row>
    <row r="1679" spans="1:4">
      <c r="A1679" s="105">
        <v>4613</v>
      </c>
      <c r="B1679" s="105">
        <v>39066</v>
      </c>
      <c r="C1679" s="106">
        <v>871.4</v>
      </c>
      <c r="D1679" s="106">
        <v>315.7</v>
      </c>
    </row>
    <row r="1680" spans="1:4">
      <c r="A1680" s="105">
        <v>4614</v>
      </c>
      <c r="B1680" s="105">
        <v>41359</v>
      </c>
      <c r="C1680" s="106">
        <v>521.9</v>
      </c>
      <c r="D1680" s="106">
        <v>803.5</v>
      </c>
    </row>
    <row r="1681" spans="1:4">
      <c r="A1681" s="105">
        <v>4615</v>
      </c>
      <c r="B1681" s="105">
        <v>40651</v>
      </c>
      <c r="C1681" s="106">
        <v>522.29999999999995</v>
      </c>
      <c r="D1681" s="106">
        <v>770.6</v>
      </c>
    </row>
    <row r="1682" spans="1:4">
      <c r="A1682" s="105">
        <v>4620</v>
      </c>
      <c r="B1682" s="105">
        <v>40126</v>
      </c>
      <c r="C1682" s="106">
        <v>1221.8</v>
      </c>
      <c r="D1682" s="106">
        <v>209.6</v>
      </c>
    </row>
    <row r="1683" spans="1:4">
      <c r="A1683" s="105">
        <v>4621</v>
      </c>
      <c r="B1683" s="105">
        <v>39066</v>
      </c>
      <c r="C1683" s="106">
        <v>871.4</v>
      </c>
      <c r="D1683" s="106">
        <v>315.7</v>
      </c>
    </row>
    <row r="1684" spans="1:4">
      <c r="A1684" s="105">
        <v>4625</v>
      </c>
      <c r="B1684" s="105">
        <v>39066</v>
      </c>
      <c r="C1684" s="106">
        <v>871.4</v>
      </c>
      <c r="D1684" s="106">
        <v>315.7</v>
      </c>
    </row>
    <row r="1685" spans="1:4">
      <c r="A1685" s="105">
        <v>4626</v>
      </c>
      <c r="B1685" s="105">
        <v>39066</v>
      </c>
      <c r="C1685" s="106">
        <v>871.4</v>
      </c>
      <c r="D1685" s="106">
        <v>315.7</v>
      </c>
    </row>
    <row r="1686" spans="1:4">
      <c r="A1686" s="105">
        <v>4627</v>
      </c>
      <c r="B1686" s="105">
        <v>39066</v>
      </c>
      <c r="C1686" s="106">
        <v>871.4</v>
      </c>
      <c r="D1686" s="106">
        <v>315.7</v>
      </c>
    </row>
    <row r="1687" spans="1:4">
      <c r="A1687" s="105">
        <v>4630</v>
      </c>
      <c r="B1687" s="105">
        <v>39089</v>
      </c>
      <c r="C1687" s="106">
        <v>977.8</v>
      </c>
      <c r="D1687" s="106">
        <v>344.4</v>
      </c>
    </row>
    <row r="1688" spans="1:4">
      <c r="A1688" s="105">
        <v>4650</v>
      </c>
      <c r="B1688" s="105">
        <v>40126</v>
      </c>
      <c r="C1688" s="106">
        <v>1221.8</v>
      </c>
      <c r="D1688" s="106">
        <v>209.6</v>
      </c>
    </row>
    <row r="1689" spans="1:4">
      <c r="A1689" s="105">
        <v>4655</v>
      </c>
      <c r="B1689" s="105">
        <v>40405</v>
      </c>
      <c r="C1689" s="106">
        <v>1356.9</v>
      </c>
      <c r="D1689" s="106">
        <v>198.4</v>
      </c>
    </row>
    <row r="1690" spans="1:4">
      <c r="A1690" s="105">
        <v>4659</v>
      </c>
      <c r="B1690" s="105">
        <v>40126</v>
      </c>
      <c r="C1690" s="106">
        <v>1221.8</v>
      </c>
      <c r="D1690" s="106">
        <v>209.6</v>
      </c>
    </row>
    <row r="1691" spans="1:4">
      <c r="A1691" s="105">
        <v>4660</v>
      </c>
      <c r="B1691" s="105">
        <v>39128</v>
      </c>
      <c r="C1691" s="106">
        <v>1293.7</v>
      </c>
      <c r="D1691" s="106">
        <v>136.80000000000001</v>
      </c>
    </row>
    <row r="1692" spans="1:4">
      <c r="A1692" s="105">
        <v>4662</v>
      </c>
      <c r="B1692" s="105">
        <v>40126</v>
      </c>
      <c r="C1692" s="106">
        <v>1221.8</v>
      </c>
      <c r="D1692" s="106">
        <v>209.6</v>
      </c>
    </row>
    <row r="1693" spans="1:4">
      <c r="A1693" s="105">
        <v>4670</v>
      </c>
      <c r="B1693" s="105">
        <v>39128</v>
      </c>
      <c r="C1693" s="106">
        <v>1293.7</v>
      </c>
      <c r="D1693" s="106">
        <v>136.80000000000001</v>
      </c>
    </row>
    <row r="1694" spans="1:4">
      <c r="A1694" s="105">
        <v>4671</v>
      </c>
      <c r="B1694" s="105">
        <v>39128</v>
      </c>
      <c r="C1694" s="106">
        <v>1293.7</v>
      </c>
      <c r="D1694" s="106">
        <v>136.80000000000001</v>
      </c>
    </row>
    <row r="1695" spans="1:4">
      <c r="A1695" s="105">
        <v>4673</v>
      </c>
      <c r="B1695" s="105">
        <v>39128</v>
      </c>
      <c r="C1695" s="106">
        <v>1293.7</v>
      </c>
      <c r="D1695" s="106">
        <v>136.80000000000001</v>
      </c>
    </row>
    <row r="1696" spans="1:4">
      <c r="A1696" s="105">
        <v>4674</v>
      </c>
      <c r="B1696" s="105">
        <v>39314</v>
      </c>
      <c r="C1696" s="106">
        <v>1706.7</v>
      </c>
      <c r="D1696" s="106">
        <v>63.5</v>
      </c>
    </row>
    <row r="1697" spans="1:4">
      <c r="A1697" s="105">
        <v>4676</v>
      </c>
      <c r="B1697" s="105">
        <v>39314</v>
      </c>
      <c r="C1697" s="106">
        <v>1706.7</v>
      </c>
      <c r="D1697" s="106">
        <v>63.5</v>
      </c>
    </row>
    <row r="1698" spans="1:4">
      <c r="A1698" s="105">
        <v>4677</v>
      </c>
      <c r="B1698" s="105">
        <v>39314</v>
      </c>
      <c r="C1698" s="106">
        <v>1706.7</v>
      </c>
      <c r="D1698" s="106">
        <v>63.5</v>
      </c>
    </row>
    <row r="1699" spans="1:4">
      <c r="A1699" s="105">
        <v>4678</v>
      </c>
      <c r="B1699" s="105">
        <v>39314</v>
      </c>
      <c r="C1699" s="106">
        <v>1706.7</v>
      </c>
      <c r="D1699" s="106">
        <v>63.5</v>
      </c>
    </row>
    <row r="1700" spans="1:4">
      <c r="A1700" s="105">
        <v>4680</v>
      </c>
      <c r="B1700" s="105">
        <v>39326</v>
      </c>
      <c r="C1700" s="106">
        <v>1457.8</v>
      </c>
      <c r="D1700" s="106">
        <v>91.2</v>
      </c>
    </row>
    <row r="1701" spans="1:4">
      <c r="A1701" s="105">
        <v>4694</v>
      </c>
      <c r="B1701" s="105">
        <v>39326</v>
      </c>
      <c r="C1701" s="106">
        <v>1457.8</v>
      </c>
      <c r="D1701" s="106">
        <v>91.2</v>
      </c>
    </row>
    <row r="1702" spans="1:4">
      <c r="A1702" s="105">
        <v>4695</v>
      </c>
      <c r="B1702" s="105">
        <v>39326</v>
      </c>
      <c r="C1702" s="106">
        <v>1457.8</v>
      </c>
      <c r="D1702" s="106">
        <v>91.2</v>
      </c>
    </row>
    <row r="1703" spans="1:4">
      <c r="A1703" s="105">
        <v>4697</v>
      </c>
      <c r="B1703" s="105">
        <v>39326</v>
      </c>
      <c r="C1703" s="106">
        <v>1457.8</v>
      </c>
      <c r="D1703" s="106">
        <v>91.2</v>
      </c>
    </row>
    <row r="1704" spans="1:4">
      <c r="A1704" s="105">
        <v>4699</v>
      </c>
      <c r="B1704" s="105">
        <v>39083</v>
      </c>
      <c r="C1704" s="106">
        <v>1408.6</v>
      </c>
      <c r="D1704" s="106">
        <v>121.2</v>
      </c>
    </row>
    <row r="1705" spans="1:4">
      <c r="A1705" s="105">
        <v>4700</v>
      </c>
      <c r="B1705" s="105">
        <v>39083</v>
      </c>
      <c r="C1705" s="106">
        <v>1408.6</v>
      </c>
      <c r="D1705" s="106">
        <v>121.2</v>
      </c>
    </row>
    <row r="1706" spans="1:4">
      <c r="A1706" s="105">
        <v>4701</v>
      </c>
      <c r="B1706" s="105">
        <v>39083</v>
      </c>
      <c r="C1706" s="106">
        <v>1408.6</v>
      </c>
      <c r="D1706" s="106">
        <v>121.2</v>
      </c>
    </row>
    <row r="1707" spans="1:4">
      <c r="A1707" s="105">
        <v>4702</v>
      </c>
      <c r="B1707" s="105">
        <v>33210</v>
      </c>
      <c r="C1707" s="106">
        <v>1616</v>
      </c>
      <c r="D1707" s="106">
        <v>119.1</v>
      </c>
    </row>
    <row r="1708" spans="1:4">
      <c r="A1708" s="105">
        <v>4703</v>
      </c>
      <c r="B1708" s="105">
        <v>33294</v>
      </c>
      <c r="C1708" s="106">
        <v>1762</v>
      </c>
      <c r="D1708" s="106">
        <v>150.30000000000001</v>
      </c>
    </row>
    <row r="1709" spans="1:4">
      <c r="A1709" s="105">
        <v>4704</v>
      </c>
      <c r="B1709" s="105">
        <v>39083</v>
      </c>
      <c r="C1709" s="106">
        <v>1408.6</v>
      </c>
      <c r="D1709" s="106">
        <v>121.2</v>
      </c>
    </row>
    <row r="1710" spans="1:4">
      <c r="A1710" s="105">
        <v>4705</v>
      </c>
      <c r="B1710" s="105">
        <v>33210</v>
      </c>
      <c r="C1710" s="106">
        <v>1616</v>
      </c>
      <c r="D1710" s="106">
        <v>119.1</v>
      </c>
    </row>
    <row r="1711" spans="1:4">
      <c r="A1711" s="105">
        <v>4706</v>
      </c>
      <c r="B1711" s="105">
        <v>33065</v>
      </c>
      <c r="C1711" s="106">
        <v>1626.4</v>
      </c>
      <c r="D1711" s="106">
        <v>68</v>
      </c>
    </row>
    <row r="1712" spans="1:4">
      <c r="A1712" s="105">
        <v>4707</v>
      </c>
      <c r="B1712" s="105">
        <v>33210</v>
      </c>
      <c r="C1712" s="106">
        <v>1616</v>
      </c>
      <c r="D1712" s="106">
        <v>119.1</v>
      </c>
    </row>
    <row r="1713" spans="1:4">
      <c r="A1713" s="105">
        <v>4709</v>
      </c>
      <c r="B1713" s="105">
        <v>35264</v>
      </c>
      <c r="C1713" s="106">
        <v>1141.4000000000001</v>
      </c>
      <c r="D1713" s="106">
        <v>196.4</v>
      </c>
    </row>
    <row r="1714" spans="1:4">
      <c r="A1714" s="105">
        <v>4710</v>
      </c>
      <c r="B1714" s="105">
        <v>33294</v>
      </c>
      <c r="C1714" s="106">
        <v>1762</v>
      </c>
      <c r="D1714" s="106">
        <v>150.30000000000001</v>
      </c>
    </row>
    <row r="1715" spans="1:4">
      <c r="A1715" s="105">
        <v>4711</v>
      </c>
      <c r="B1715" s="105">
        <v>39083</v>
      </c>
      <c r="C1715" s="106">
        <v>1408.6</v>
      </c>
      <c r="D1715" s="106">
        <v>121.2</v>
      </c>
    </row>
    <row r="1716" spans="1:4">
      <c r="A1716" s="105">
        <v>4712</v>
      </c>
      <c r="B1716" s="105">
        <v>39083</v>
      </c>
      <c r="C1716" s="106">
        <v>1408.6</v>
      </c>
      <c r="D1716" s="106">
        <v>121.2</v>
      </c>
    </row>
    <row r="1717" spans="1:4">
      <c r="A1717" s="105">
        <v>4713</v>
      </c>
      <c r="B1717" s="105">
        <v>39089</v>
      </c>
      <c r="C1717" s="106">
        <v>977.8</v>
      </c>
      <c r="D1717" s="106">
        <v>344.4</v>
      </c>
    </row>
    <row r="1718" spans="1:4">
      <c r="A1718" s="105">
        <v>4714</v>
      </c>
      <c r="B1718" s="105">
        <v>39083</v>
      </c>
      <c r="C1718" s="106">
        <v>1408.6</v>
      </c>
      <c r="D1718" s="106">
        <v>121.2</v>
      </c>
    </row>
    <row r="1719" spans="1:4">
      <c r="A1719" s="105">
        <v>4715</v>
      </c>
      <c r="B1719" s="105">
        <v>39089</v>
      </c>
      <c r="C1719" s="106">
        <v>977.8</v>
      </c>
      <c r="D1719" s="106">
        <v>344.4</v>
      </c>
    </row>
    <row r="1720" spans="1:4">
      <c r="A1720" s="105">
        <v>4716</v>
      </c>
      <c r="B1720" s="105">
        <v>39089</v>
      </c>
      <c r="C1720" s="106">
        <v>977.8</v>
      </c>
      <c r="D1720" s="106">
        <v>344.4</v>
      </c>
    </row>
    <row r="1721" spans="1:4">
      <c r="A1721" s="105">
        <v>4717</v>
      </c>
      <c r="B1721" s="105">
        <v>35264</v>
      </c>
      <c r="C1721" s="106">
        <v>1141.4000000000001</v>
      </c>
      <c r="D1721" s="106">
        <v>196.4</v>
      </c>
    </row>
    <row r="1722" spans="1:4">
      <c r="A1722" s="105">
        <v>4718</v>
      </c>
      <c r="B1722" s="105">
        <v>43015</v>
      </c>
      <c r="C1722" s="106">
        <v>696.8</v>
      </c>
      <c r="D1722" s="106">
        <v>648.5</v>
      </c>
    </row>
    <row r="1723" spans="1:4">
      <c r="A1723" s="105">
        <v>4719</v>
      </c>
      <c r="B1723" s="105">
        <v>39089</v>
      </c>
      <c r="C1723" s="106">
        <v>977.8</v>
      </c>
      <c r="D1723" s="106">
        <v>344.4</v>
      </c>
    </row>
    <row r="1724" spans="1:4">
      <c r="A1724" s="105">
        <v>4720</v>
      </c>
      <c r="B1724" s="105">
        <v>35264</v>
      </c>
      <c r="C1724" s="106">
        <v>1141.4000000000001</v>
      </c>
      <c r="D1724" s="106">
        <v>196.4</v>
      </c>
    </row>
    <row r="1725" spans="1:4">
      <c r="A1725" s="105">
        <v>4721</v>
      </c>
      <c r="B1725" s="105">
        <v>35264</v>
      </c>
      <c r="C1725" s="106">
        <v>1141.4000000000001</v>
      </c>
      <c r="D1725" s="106">
        <v>196.4</v>
      </c>
    </row>
    <row r="1726" spans="1:4">
      <c r="A1726" s="105">
        <v>4722</v>
      </c>
      <c r="B1726" s="105">
        <v>35264</v>
      </c>
      <c r="C1726" s="106">
        <v>1141.4000000000001</v>
      </c>
      <c r="D1726" s="106">
        <v>196.4</v>
      </c>
    </row>
    <row r="1727" spans="1:4">
      <c r="A1727" s="105">
        <v>4723</v>
      </c>
      <c r="B1727" s="105">
        <v>35264</v>
      </c>
      <c r="C1727" s="106">
        <v>1141.4000000000001</v>
      </c>
      <c r="D1727" s="106">
        <v>196.4</v>
      </c>
    </row>
    <row r="1728" spans="1:4">
      <c r="A1728" s="105">
        <v>4724</v>
      </c>
      <c r="B1728" s="105">
        <v>35264</v>
      </c>
      <c r="C1728" s="106">
        <v>1141.4000000000001</v>
      </c>
      <c r="D1728" s="106">
        <v>196.4</v>
      </c>
    </row>
    <row r="1729" spans="1:4">
      <c r="A1729" s="105">
        <v>4725</v>
      </c>
      <c r="B1729" s="105">
        <v>36031</v>
      </c>
      <c r="C1729" s="106">
        <v>911</v>
      </c>
      <c r="D1729" s="106">
        <v>240.4</v>
      </c>
    </row>
    <row r="1730" spans="1:4">
      <c r="A1730" s="105">
        <v>4726</v>
      </c>
      <c r="B1730" s="105">
        <v>36031</v>
      </c>
      <c r="C1730" s="106">
        <v>911</v>
      </c>
      <c r="D1730" s="106">
        <v>240.4</v>
      </c>
    </row>
    <row r="1731" spans="1:4">
      <c r="A1731" s="105">
        <v>4727</v>
      </c>
      <c r="B1731" s="105">
        <v>36031</v>
      </c>
      <c r="C1731" s="106">
        <v>911</v>
      </c>
      <c r="D1731" s="106">
        <v>240.4</v>
      </c>
    </row>
    <row r="1732" spans="1:4">
      <c r="A1732" s="105">
        <v>4728</v>
      </c>
      <c r="B1732" s="105">
        <v>36034</v>
      </c>
      <c r="C1732" s="106">
        <v>846</v>
      </c>
      <c r="D1732" s="106">
        <v>345.8</v>
      </c>
    </row>
    <row r="1733" spans="1:4">
      <c r="A1733" s="105">
        <v>4730</v>
      </c>
      <c r="B1733" s="105">
        <v>37039</v>
      </c>
      <c r="C1733" s="106">
        <v>1068.7</v>
      </c>
      <c r="D1733" s="106">
        <v>178.6</v>
      </c>
    </row>
    <row r="1734" spans="1:4">
      <c r="A1734" s="105">
        <v>4731</v>
      </c>
      <c r="B1734" s="105">
        <v>36031</v>
      </c>
      <c r="C1734" s="106">
        <v>911</v>
      </c>
      <c r="D1734" s="106">
        <v>240.4</v>
      </c>
    </row>
    <row r="1735" spans="1:4">
      <c r="A1735" s="105">
        <v>4732</v>
      </c>
      <c r="B1735" s="105">
        <v>36031</v>
      </c>
      <c r="C1735" s="106">
        <v>911</v>
      </c>
      <c r="D1735" s="106">
        <v>240.4</v>
      </c>
    </row>
    <row r="1736" spans="1:4">
      <c r="A1736" s="105">
        <v>4733</v>
      </c>
      <c r="B1736" s="105">
        <v>37039</v>
      </c>
      <c r="C1736" s="106">
        <v>1068.7</v>
      </c>
      <c r="D1736" s="106">
        <v>178.6</v>
      </c>
    </row>
    <row r="1737" spans="1:4">
      <c r="A1737" s="105">
        <v>4735</v>
      </c>
      <c r="B1737" s="105">
        <v>37036</v>
      </c>
      <c r="C1737" s="106">
        <v>901</v>
      </c>
      <c r="D1737" s="106">
        <v>226.6</v>
      </c>
    </row>
    <row r="1738" spans="1:4">
      <c r="A1738" s="105">
        <v>4736</v>
      </c>
      <c r="B1738" s="105">
        <v>38024</v>
      </c>
      <c r="C1738" s="106">
        <v>982.7</v>
      </c>
      <c r="D1738" s="106">
        <v>330.9</v>
      </c>
    </row>
    <row r="1739" spans="1:4">
      <c r="A1739" s="105">
        <v>4737</v>
      </c>
      <c r="B1739" s="105">
        <v>33045</v>
      </c>
      <c r="C1739" s="106">
        <v>1751.9</v>
      </c>
      <c r="D1739" s="106">
        <v>118.2</v>
      </c>
    </row>
    <row r="1740" spans="1:4">
      <c r="A1740" s="105">
        <v>4738</v>
      </c>
      <c r="B1740" s="105">
        <v>33045</v>
      </c>
      <c r="C1740" s="106">
        <v>1751.9</v>
      </c>
      <c r="D1740" s="106">
        <v>118.2</v>
      </c>
    </row>
    <row r="1741" spans="1:4">
      <c r="A1741" s="105">
        <v>4739</v>
      </c>
      <c r="B1741" s="105">
        <v>33210</v>
      </c>
      <c r="C1741" s="106">
        <v>1616</v>
      </c>
      <c r="D1741" s="106">
        <v>119.1</v>
      </c>
    </row>
    <row r="1742" spans="1:4">
      <c r="A1742" s="105">
        <v>4740</v>
      </c>
      <c r="B1742" s="105">
        <v>33045</v>
      </c>
      <c r="C1742" s="106">
        <v>1751.9</v>
      </c>
      <c r="D1742" s="106">
        <v>118.2</v>
      </c>
    </row>
    <row r="1743" spans="1:4">
      <c r="A1743" s="105">
        <v>4741</v>
      </c>
      <c r="B1743" s="105">
        <v>33045</v>
      </c>
      <c r="C1743" s="106">
        <v>1751.9</v>
      </c>
      <c r="D1743" s="106">
        <v>118.2</v>
      </c>
    </row>
    <row r="1744" spans="1:4">
      <c r="A1744" s="105">
        <v>4742</v>
      </c>
      <c r="B1744" s="105">
        <v>33247</v>
      </c>
      <c r="C1744" s="106">
        <v>1662.6</v>
      </c>
      <c r="D1744" s="106">
        <v>109</v>
      </c>
    </row>
    <row r="1745" spans="1:4">
      <c r="A1745" s="105">
        <v>4743</v>
      </c>
      <c r="B1745" s="105">
        <v>33247</v>
      </c>
      <c r="C1745" s="106">
        <v>1662.6</v>
      </c>
      <c r="D1745" s="106">
        <v>109</v>
      </c>
    </row>
    <row r="1746" spans="1:4">
      <c r="A1746" s="105">
        <v>4744</v>
      </c>
      <c r="B1746" s="105">
        <v>33045</v>
      </c>
      <c r="C1746" s="106">
        <v>1751.9</v>
      </c>
      <c r="D1746" s="106">
        <v>118.2</v>
      </c>
    </row>
    <row r="1747" spans="1:4">
      <c r="A1747" s="105">
        <v>4745</v>
      </c>
      <c r="B1747" s="105">
        <v>35264</v>
      </c>
      <c r="C1747" s="106">
        <v>1141.4000000000001</v>
      </c>
      <c r="D1747" s="106">
        <v>196.4</v>
      </c>
    </row>
    <row r="1748" spans="1:4">
      <c r="A1748" s="105">
        <v>4746</v>
      </c>
      <c r="B1748" s="105">
        <v>33210</v>
      </c>
      <c r="C1748" s="106">
        <v>1616</v>
      </c>
      <c r="D1748" s="106">
        <v>119.1</v>
      </c>
    </row>
    <row r="1749" spans="1:4">
      <c r="A1749" s="105">
        <v>4750</v>
      </c>
      <c r="B1749" s="105">
        <v>33119</v>
      </c>
      <c r="C1749" s="106">
        <v>1948.1</v>
      </c>
      <c r="D1749" s="106">
        <v>85.3</v>
      </c>
    </row>
    <row r="1750" spans="1:4">
      <c r="A1750" s="105">
        <v>4751</v>
      </c>
      <c r="B1750" s="105">
        <v>33045</v>
      </c>
      <c r="C1750" s="106">
        <v>1751.9</v>
      </c>
      <c r="D1750" s="106">
        <v>118.2</v>
      </c>
    </row>
    <row r="1751" spans="1:4">
      <c r="A1751" s="105">
        <v>4753</v>
      </c>
      <c r="B1751" s="105">
        <v>33045</v>
      </c>
      <c r="C1751" s="106">
        <v>1751.9</v>
      </c>
      <c r="D1751" s="106">
        <v>118.2</v>
      </c>
    </row>
    <row r="1752" spans="1:4">
      <c r="A1752" s="105">
        <v>4754</v>
      </c>
      <c r="B1752" s="105">
        <v>33045</v>
      </c>
      <c r="C1752" s="106">
        <v>1751.9</v>
      </c>
      <c r="D1752" s="106">
        <v>118.2</v>
      </c>
    </row>
    <row r="1753" spans="1:4">
      <c r="A1753" s="105">
        <v>4756</v>
      </c>
      <c r="B1753" s="105">
        <v>33045</v>
      </c>
      <c r="C1753" s="106">
        <v>1751.9</v>
      </c>
      <c r="D1753" s="106">
        <v>118.2</v>
      </c>
    </row>
    <row r="1754" spans="1:4">
      <c r="A1754" s="105">
        <v>4757</v>
      </c>
      <c r="B1754" s="105">
        <v>33045</v>
      </c>
      <c r="C1754" s="106">
        <v>1751.9</v>
      </c>
      <c r="D1754" s="106">
        <v>118.2</v>
      </c>
    </row>
    <row r="1755" spans="1:4">
      <c r="A1755" s="105">
        <v>4798</v>
      </c>
      <c r="B1755" s="105">
        <v>33247</v>
      </c>
      <c r="C1755" s="106">
        <v>1662.6</v>
      </c>
      <c r="D1755" s="106">
        <v>109</v>
      </c>
    </row>
    <row r="1756" spans="1:4">
      <c r="A1756" s="105">
        <v>4799</v>
      </c>
      <c r="B1756" s="105">
        <v>33247</v>
      </c>
      <c r="C1756" s="106">
        <v>1662.6</v>
      </c>
      <c r="D1756" s="106">
        <v>109</v>
      </c>
    </row>
    <row r="1757" spans="1:4">
      <c r="A1757" s="105">
        <v>4800</v>
      </c>
      <c r="B1757" s="105">
        <v>33247</v>
      </c>
      <c r="C1757" s="106">
        <v>1662.6</v>
      </c>
      <c r="D1757" s="106">
        <v>109</v>
      </c>
    </row>
    <row r="1758" spans="1:4">
      <c r="A1758" s="105">
        <v>4801</v>
      </c>
      <c r="B1758" s="105">
        <v>33106</v>
      </c>
      <c r="C1758" s="106">
        <v>1976.9</v>
      </c>
      <c r="D1758" s="106">
        <v>5.7</v>
      </c>
    </row>
    <row r="1759" spans="1:4">
      <c r="A1759" s="105">
        <v>4802</v>
      </c>
      <c r="B1759" s="105">
        <v>33247</v>
      </c>
      <c r="C1759" s="106">
        <v>1662.6</v>
      </c>
      <c r="D1759" s="106">
        <v>109</v>
      </c>
    </row>
    <row r="1760" spans="1:4">
      <c r="A1760" s="105">
        <v>4803</v>
      </c>
      <c r="B1760" s="105">
        <v>33106</v>
      </c>
      <c r="C1760" s="106">
        <v>1976.9</v>
      </c>
      <c r="D1760" s="106">
        <v>5.7</v>
      </c>
    </row>
    <row r="1761" spans="1:4">
      <c r="A1761" s="105">
        <v>4804</v>
      </c>
      <c r="B1761" s="105">
        <v>33247</v>
      </c>
      <c r="C1761" s="106">
        <v>1662.6</v>
      </c>
      <c r="D1761" s="106">
        <v>109</v>
      </c>
    </row>
    <row r="1762" spans="1:4">
      <c r="A1762" s="105">
        <v>4805</v>
      </c>
      <c r="B1762" s="105">
        <v>33247</v>
      </c>
      <c r="C1762" s="106">
        <v>1662.6</v>
      </c>
      <c r="D1762" s="106">
        <v>109</v>
      </c>
    </row>
    <row r="1763" spans="1:4">
      <c r="A1763" s="105">
        <v>4806</v>
      </c>
      <c r="B1763" s="105">
        <v>33002</v>
      </c>
      <c r="C1763" s="106">
        <v>1937.5</v>
      </c>
      <c r="D1763" s="106">
        <v>48.2</v>
      </c>
    </row>
    <row r="1764" spans="1:4">
      <c r="A1764" s="105">
        <v>4807</v>
      </c>
      <c r="B1764" s="105">
        <v>33002</v>
      </c>
      <c r="C1764" s="106">
        <v>1937.5</v>
      </c>
      <c r="D1764" s="106">
        <v>48.2</v>
      </c>
    </row>
    <row r="1765" spans="1:4">
      <c r="A1765" s="105">
        <v>4808</v>
      </c>
      <c r="B1765" s="105">
        <v>33002</v>
      </c>
      <c r="C1765" s="106">
        <v>1937.5</v>
      </c>
      <c r="D1765" s="106">
        <v>48.2</v>
      </c>
    </row>
    <row r="1766" spans="1:4">
      <c r="A1766" s="105">
        <v>4809</v>
      </c>
      <c r="B1766" s="105">
        <v>32040</v>
      </c>
      <c r="C1766" s="106">
        <v>2100.4</v>
      </c>
      <c r="D1766" s="106">
        <v>23.4</v>
      </c>
    </row>
    <row r="1767" spans="1:4">
      <c r="A1767" s="105">
        <v>4810</v>
      </c>
      <c r="B1767" s="105">
        <v>32040</v>
      </c>
      <c r="C1767" s="106">
        <v>2100.4</v>
      </c>
      <c r="D1767" s="106">
        <v>23.4</v>
      </c>
    </row>
    <row r="1768" spans="1:4">
      <c r="A1768" s="105">
        <v>4811</v>
      </c>
      <c r="B1768" s="105">
        <v>32040</v>
      </c>
      <c r="C1768" s="106">
        <v>2100.4</v>
      </c>
      <c r="D1768" s="106">
        <v>23.4</v>
      </c>
    </row>
    <row r="1769" spans="1:4">
      <c r="A1769" s="105">
        <v>4812</v>
      </c>
      <c r="B1769" s="105">
        <v>32040</v>
      </c>
      <c r="C1769" s="106">
        <v>2100.4</v>
      </c>
      <c r="D1769" s="106">
        <v>23.4</v>
      </c>
    </row>
    <row r="1770" spans="1:4">
      <c r="A1770" s="105">
        <v>4813</v>
      </c>
      <c r="B1770" s="105">
        <v>32040</v>
      </c>
      <c r="C1770" s="106">
        <v>2100.4</v>
      </c>
      <c r="D1770" s="106">
        <v>23.4</v>
      </c>
    </row>
    <row r="1771" spans="1:4">
      <c r="A1771" s="105">
        <v>4814</v>
      </c>
      <c r="B1771" s="105">
        <v>32040</v>
      </c>
      <c r="C1771" s="106">
        <v>2100.4</v>
      </c>
      <c r="D1771" s="106">
        <v>23.4</v>
      </c>
    </row>
    <row r="1772" spans="1:4">
      <c r="A1772" s="105">
        <v>4815</v>
      </c>
      <c r="B1772" s="105">
        <v>33307</v>
      </c>
      <c r="C1772" s="106">
        <v>1239.2</v>
      </c>
      <c r="D1772" s="106">
        <v>206.4</v>
      </c>
    </row>
    <row r="1773" spans="1:4">
      <c r="A1773" s="105">
        <v>4816</v>
      </c>
      <c r="B1773" s="105">
        <v>32040</v>
      </c>
      <c r="C1773" s="106">
        <v>2100.4</v>
      </c>
      <c r="D1773" s="106">
        <v>23.4</v>
      </c>
    </row>
    <row r="1774" spans="1:4">
      <c r="A1774" s="105">
        <v>4817</v>
      </c>
      <c r="B1774" s="105">
        <v>32040</v>
      </c>
      <c r="C1774" s="106">
        <v>2100.4</v>
      </c>
      <c r="D1774" s="106">
        <v>23.4</v>
      </c>
    </row>
    <row r="1775" spans="1:4">
      <c r="A1775" s="105">
        <v>4818</v>
      </c>
      <c r="B1775" s="105">
        <v>32040</v>
      </c>
      <c r="C1775" s="106">
        <v>2100.4</v>
      </c>
      <c r="D1775" s="106">
        <v>23.4</v>
      </c>
    </row>
    <row r="1776" spans="1:4">
      <c r="A1776" s="105">
        <v>4819</v>
      </c>
      <c r="B1776" s="105">
        <v>32040</v>
      </c>
      <c r="C1776" s="106">
        <v>2100.4</v>
      </c>
      <c r="D1776" s="106">
        <v>23.4</v>
      </c>
    </row>
    <row r="1777" spans="1:4">
      <c r="A1777" s="105">
        <v>4820</v>
      </c>
      <c r="B1777" s="105">
        <v>33307</v>
      </c>
      <c r="C1777" s="106">
        <v>1239.2</v>
      </c>
      <c r="D1777" s="106">
        <v>206.4</v>
      </c>
    </row>
    <row r="1778" spans="1:4">
      <c r="A1778" s="105">
        <v>4821</v>
      </c>
      <c r="B1778" s="105">
        <v>30022</v>
      </c>
      <c r="C1778" s="106">
        <v>1044.2</v>
      </c>
      <c r="D1778" s="106">
        <v>142.1</v>
      </c>
    </row>
    <row r="1779" spans="1:4">
      <c r="A1779" s="105">
        <v>4822</v>
      </c>
      <c r="B1779" s="105">
        <v>30124</v>
      </c>
      <c r="C1779" s="106">
        <v>1535.3</v>
      </c>
      <c r="D1779" s="106">
        <v>21.4</v>
      </c>
    </row>
    <row r="1780" spans="1:4">
      <c r="A1780" s="105">
        <v>4823</v>
      </c>
      <c r="B1780" s="105">
        <v>29058</v>
      </c>
      <c r="C1780" s="106">
        <v>1153.3</v>
      </c>
      <c r="D1780" s="106">
        <v>123.9</v>
      </c>
    </row>
    <row r="1781" spans="1:4">
      <c r="A1781" s="105">
        <v>4824</v>
      </c>
      <c r="B1781" s="105">
        <v>29141</v>
      </c>
      <c r="C1781" s="106">
        <v>1118.4000000000001</v>
      </c>
      <c r="D1781" s="106">
        <v>83.8</v>
      </c>
    </row>
    <row r="1782" spans="1:4">
      <c r="A1782" s="105">
        <v>4825</v>
      </c>
      <c r="B1782" s="105">
        <v>29127</v>
      </c>
      <c r="C1782" s="106">
        <v>1000.3</v>
      </c>
      <c r="D1782" s="106">
        <v>160.30000000000001</v>
      </c>
    </row>
    <row r="1783" spans="1:4">
      <c r="A1783" s="105">
        <v>4828</v>
      </c>
      <c r="B1783" s="105">
        <v>37010</v>
      </c>
      <c r="C1783" s="106">
        <v>1097.5</v>
      </c>
      <c r="D1783" s="106">
        <v>134</v>
      </c>
    </row>
    <row r="1784" spans="1:4">
      <c r="A1784" s="105">
        <v>4829</v>
      </c>
      <c r="B1784" s="105">
        <v>38026</v>
      </c>
      <c r="C1784" s="106">
        <v>644.20000000000005</v>
      </c>
      <c r="D1784" s="106">
        <v>363.3</v>
      </c>
    </row>
    <row r="1785" spans="1:4">
      <c r="A1785" s="105">
        <v>4830</v>
      </c>
      <c r="B1785" s="105">
        <v>29077</v>
      </c>
      <c r="C1785" s="106">
        <v>2102.1999999999998</v>
      </c>
      <c r="D1785" s="106">
        <v>7</v>
      </c>
    </row>
    <row r="1786" spans="1:4">
      <c r="A1786" s="105">
        <v>4849</v>
      </c>
      <c r="B1786" s="105">
        <v>32037</v>
      </c>
      <c r="C1786" s="106">
        <v>2260.9</v>
      </c>
      <c r="D1786" s="106">
        <v>16</v>
      </c>
    </row>
    <row r="1787" spans="1:4">
      <c r="A1787" s="105">
        <v>4850</v>
      </c>
      <c r="B1787" s="105">
        <v>32040</v>
      </c>
      <c r="C1787" s="106">
        <v>2100.4</v>
      </c>
      <c r="D1787" s="106">
        <v>23.4</v>
      </c>
    </row>
    <row r="1788" spans="1:4">
      <c r="A1788" s="105">
        <v>4852</v>
      </c>
      <c r="B1788" s="105">
        <v>32037</v>
      </c>
      <c r="C1788" s="106">
        <v>2260.9</v>
      </c>
      <c r="D1788" s="106">
        <v>16</v>
      </c>
    </row>
    <row r="1789" spans="1:4">
      <c r="A1789" s="105">
        <v>4854</v>
      </c>
      <c r="B1789" s="105">
        <v>32037</v>
      </c>
      <c r="C1789" s="106">
        <v>2260.9</v>
      </c>
      <c r="D1789" s="106">
        <v>16</v>
      </c>
    </row>
    <row r="1790" spans="1:4">
      <c r="A1790" s="105">
        <v>4855</v>
      </c>
      <c r="B1790" s="105">
        <v>32037</v>
      </c>
      <c r="C1790" s="106">
        <v>2260.9</v>
      </c>
      <c r="D1790" s="106">
        <v>16</v>
      </c>
    </row>
    <row r="1791" spans="1:4">
      <c r="A1791" s="105">
        <v>4856</v>
      </c>
      <c r="B1791" s="105">
        <v>32037</v>
      </c>
      <c r="C1791" s="106">
        <v>2260.9</v>
      </c>
      <c r="D1791" s="106">
        <v>16</v>
      </c>
    </row>
    <row r="1792" spans="1:4">
      <c r="A1792" s="105">
        <v>4857</v>
      </c>
      <c r="B1792" s="105">
        <v>40764</v>
      </c>
      <c r="C1792" s="106">
        <v>1163.3</v>
      </c>
      <c r="D1792" s="106">
        <v>135.9</v>
      </c>
    </row>
    <row r="1793" spans="1:4">
      <c r="A1793" s="105">
        <v>4858</v>
      </c>
      <c r="B1793" s="105">
        <v>32037</v>
      </c>
      <c r="C1793" s="106">
        <v>2260.9</v>
      </c>
      <c r="D1793" s="106">
        <v>16</v>
      </c>
    </row>
    <row r="1794" spans="1:4">
      <c r="A1794" s="105">
        <v>4859</v>
      </c>
      <c r="B1794" s="105">
        <v>32037</v>
      </c>
      <c r="C1794" s="106">
        <v>2260.9</v>
      </c>
      <c r="D1794" s="106">
        <v>16</v>
      </c>
    </row>
    <row r="1795" spans="1:4">
      <c r="A1795" s="105">
        <v>4860</v>
      </c>
      <c r="B1795" s="105">
        <v>32037</v>
      </c>
      <c r="C1795" s="106">
        <v>2260.9</v>
      </c>
      <c r="D1795" s="106">
        <v>16</v>
      </c>
    </row>
    <row r="1796" spans="1:4">
      <c r="A1796" s="105">
        <v>4861</v>
      </c>
      <c r="B1796" s="105">
        <v>32037</v>
      </c>
      <c r="C1796" s="106">
        <v>2260.9</v>
      </c>
      <c r="D1796" s="106">
        <v>16</v>
      </c>
    </row>
    <row r="1797" spans="1:4">
      <c r="A1797" s="105">
        <v>4865</v>
      </c>
      <c r="B1797" s="105">
        <v>31011</v>
      </c>
      <c r="C1797" s="106">
        <v>2320.5</v>
      </c>
      <c r="D1797" s="106">
        <v>2.2999999999999998</v>
      </c>
    </row>
    <row r="1798" spans="1:4">
      <c r="A1798" s="105">
        <v>4868</v>
      </c>
      <c r="B1798" s="105">
        <v>31011</v>
      </c>
      <c r="C1798" s="106">
        <v>2320.5</v>
      </c>
      <c r="D1798" s="106">
        <v>2.2999999999999998</v>
      </c>
    </row>
    <row r="1799" spans="1:4">
      <c r="A1799" s="105">
        <v>4869</v>
      </c>
      <c r="B1799" s="105">
        <v>31011</v>
      </c>
      <c r="C1799" s="106">
        <v>2320.5</v>
      </c>
      <c r="D1799" s="106">
        <v>2.2999999999999998</v>
      </c>
    </row>
    <row r="1800" spans="1:4">
      <c r="A1800" s="105">
        <v>4870</v>
      </c>
      <c r="B1800" s="105">
        <v>31011</v>
      </c>
      <c r="C1800" s="106">
        <v>2320.5</v>
      </c>
      <c r="D1800" s="106">
        <v>2.2999999999999998</v>
      </c>
    </row>
    <row r="1801" spans="1:4">
      <c r="A1801" s="105">
        <v>4871</v>
      </c>
      <c r="B1801" s="105">
        <v>31011</v>
      </c>
      <c r="C1801" s="106">
        <v>2320.5</v>
      </c>
      <c r="D1801" s="106">
        <v>2.2999999999999998</v>
      </c>
    </row>
    <row r="1802" spans="1:4">
      <c r="A1802" s="105">
        <v>4872</v>
      </c>
      <c r="B1802" s="105">
        <v>31210</v>
      </c>
      <c r="C1802" s="106">
        <v>1523.8</v>
      </c>
      <c r="D1802" s="106">
        <v>19.3</v>
      </c>
    </row>
    <row r="1803" spans="1:4">
      <c r="A1803" s="105">
        <v>4873</v>
      </c>
      <c r="B1803" s="105">
        <v>31037</v>
      </c>
      <c r="C1803" s="106">
        <v>2870.7</v>
      </c>
      <c r="D1803" s="106">
        <v>0</v>
      </c>
    </row>
    <row r="1804" spans="1:4">
      <c r="A1804" s="105">
        <v>4874</v>
      </c>
      <c r="B1804" s="105">
        <v>27058</v>
      </c>
      <c r="C1804" s="106">
        <v>3394.5</v>
      </c>
      <c r="D1804" s="106">
        <v>0</v>
      </c>
    </row>
    <row r="1805" spans="1:4">
      <c r="A1805" s="105">
        <v>4875</v>
      </c>
      <c r="B1805" s="105">
        <v>27058</v>
      </c>
      <c r="C1805" s="106">
        <v>3394.5</v>
      </c>
      <c r="D1805" s="106">
        <v>0</v>
      </c>
    </row>
    <row r="1806" spans="1:4">
      <c r="A1806" s="105">
        <v>4876</v>
      </c>
      <c r="B1806" s="105">
        <v>27058</v>
      </c>
      <c r="C1806" s="106">
        <v>3394.5</v>
      </c>
      <c r="D1806" s="106">
        <v>0</v>
      </c>
    </row>
    <row r="1807" spans="1:4">
      <c r="A1807" s="105">
        <v>4877</v>
      </c>
      <c r="B1807" s="105">
        <v>31037</v>
      </c>
      <c r="C1807" s="106">
        <v>2870.7</v>
      </c>
      <c r="D1807" s="106">
        <v>0</v>
      </c>
    </row>
    <row r="1808" spans="1:4">
      <c r="A1808" s="105">
        <v>4878</v>
      </c>
      <c r="B1808" s="105">
        <v>31011</v>
      </c>
      <c r="C1808" s="106">
        <v>2320.5</v>
      </c>
      <c r="D1808" s="106">
        <v>2.2999999999999998</v>
      </c>
    </row>
    <row r="1809" spans="1:4">
      <c r="A1809" s="105">
        <v>4879</v>
      </c>
      <c r="B1809" s="105">
        <v>31011</v>
      </c>
      <c r="C1809" s="106">
        <v>2320.5</v>
      </c>
      <c r="D1809" s="106">
        <v>2.2999999999999998</v>
      </c>
    </row>
    <row r="1810" spans="1:4">
      <c r="A1810" s="105">
        <v>4880</v>
      </c>
      <c r="B1810" s="105">
        <v>31210</v>
      </c>
      <c r="C1810" s="106">
        <v>1523.8</v>
      </c>
      <c r="D1810" s="106">
        <v>19.3</v>
      </c>
    </row>
    <row r="1811" spans="1:4">
      <c r="A1811" s="105">
        <v>4881</v>
      </c>
      <c r="B1811" s="105">
        <v>31011</v>
      </c>
      <c r="C1811" s="106">
        <v>2320.5</v>
      </c>
      <c r="D1811" s="106">
        <v>2.2999999999999998</v>
      </c>
    </row>
    <row r="1812" spans="1:4">
      <c r="A1812" s="105">
        <v>4882</v>
      </c>
      <c r="B1812" s="105">
        <v>31210</v>
      </c>
      <c r="C1812" s="106">
        <v>1523.8</v>
      </c>
      <c r="D1812" s="106">
        <v>19.3</v>
      </c>
    </row>
    <row r="1813" spans="1:4">
      <c r="A1813" s="105">
        <v>4883</v>
      </c>
      <c r="B1813" s="105">
        <v>31210</v>
      </c>
      <c r="C1813" s="106">
        <v>1523.8</v>
      </c>
      <c r="D1813" s="106">
        <v>19.3</v>
      </c>
    </row>
    <row r="1814" spans="1:4">
      <c r="A1814" s="105">
        <v>4884</v>
      </c>
      <c r="B1814" s="105">
        <v>31210</v>
      </c>
      <c r="C1814" s="106">
        <v>1523.8</v>
      </c>
      <c r="D1814" s="106">
        <v>19.3</v>
      </c>
    </row>
    <row r="1815" spans="1:4">
      <c r="A1815" s="23">
        <v>4885</v>
      </c>
      <c r="B1815" s="23">
        <v>31210</v>
      </c>
      <c r="C1815" s="23">
        <v>1523.8</v>
      </c>
      <c r="D1815" s="23">
        <v>19.3</v>
      </c>
    </row>
    <row r="1816" spans="1:4">
      <c r="A1816" s="105">
        <v>4886</v>
      </c>
      <c r="B1816" s="105">
        <v>32037</v>
      </c>
      <c r="C1816" s="106">
        <v>2260.9</v>
      </c>
      <c r="D1816" s="106">
        <v>16</v>
      </c>
    </row>
    <row r="1817" spans="1:4">
      <c r="A1817" s="105">
        <v>4887</v>
      </c>
      <c r="B1817" s="105">
        <v>31210</v>
      </c>
      <c r="C1817" s="106">
        <v>1523.8</v>
      </c>
      <c r="D1817" s="106">
        <v>19.3</v>
      </c>
    </row>
    <row r="1818" spans="1:4">
      <c r="A1818" s="105">
        <v>4888</v>
      </c>
      <c r="B1818" s="105">
        <v>31210</v>
      </c>
      <c r="C1818" s="106">
        <v>1523.8</v>
      </c>
      <c r="D1818" s="106">
        <v>19.3</v>
      </c>
    </row>
    <row r="1819" spans="1:4">
      <c r="A1819" s="105">
        <v>4890</v>
      </c>
      <c r="B1819" s="105">
        <v>29063</v>
      </c>
      <c r="C1819" s="106">
        <v>2174.5</v>
      </c>
      <c r="D1819" s="106">
        <v>4.0999999999999996</v>
      </c>
    </row>
    <row r="1820" spans="1:4">
      <c r="A1820" s="105">
        <v>4891</v>
      </c>
      <c r="B1820" s="105">
        <v>29063</v>
      </c>
      <c r="C1820" s="106">
        <v>2174.5</v>
      </c>
      <c r="D1820" s="106">
        <v>4.0999999999999996</v>
      </c>
    </row>
    <row r="1821" spans="1:4">
      <c r="A1821" s="105">
        <v>4892</v>
      </c>
      <c r="B1821" s="105">
        <v>31011</v>
      </c>
      <c r="C1821" s="106">
        <v>2320.5</v>
      </c>
      <c r="D1821" s="106">
        <v>2.2999999999999998</v>
      </c>
    </row>
    <row r="1822" spans="1:4">
      <c r="A1822" s="105">
        <v>4895</v>
      </c>
      <c r="B1822" s="105">
        <v>31209</v>
      </c>
      <c r="C1822" s="106">
        <v>2607.5</v>
      </c>
      <c r="D1822" s="106">
        <v>3.4</v>
      </c>
    </row>
    <row r="1823" spans="1:4">
      <c r="A1823" s="105">
        <v>5000</v>
      </c>
      <c r="B1823" s="105">
        <v>23034</v>
      </c>
      <c r="C1823" s="106">
        <v>159.69999999999999</v>
      </c>
      <c r="D1823" s="106">
        <v>995.6</v>
      </c>
    </row>
    <row r="1824" spans="1:4">
      <c r="A1824" s="105">
        <v>5005</v>
      </c>
      <c r="B1824" s="105">
        <v>23090</v>
      </c>
      <c r="C1824" s="106">
        <v>164.9</v>
      </c>
      <c r="D1824" s="106">
        <v>900.5</v>
      </c>
    </row>
    <row r="1825" spans="1:4">
      <c r="A1825" s="105">
        <v>5006</v>
      </c>
      <c r="B1825" s="105">
        <v>23090</v>
      </c>
      <c r="C1825" s="106">
        <v>164.9</v>
      </c>
      <c r="D1825" s="106">
        <v>900.5</v>
      </c>
    </row>
    <row r="1826" spans="1:4">
      <c r="A1826" s="105">
        <v>5007</v>
      </c>
      <c r="B1826" s="105">
        <v>23090</v>
      </c>
      <c r="C1826" s="106">
        <v>164.9</v>
      </c>
      <c r="D1826" s="106">
        <v>900.5</v>
      </c>
    </row>
    <row r="1827" spans="1:4">
      <c r="A1827" s="105">
        <v>5008</v>
      </c>
      <c r="B1827" s="105">
        <v>23090</v>
      </c>
      <c r="C1827" s="106">
        <v>164.9</v>
      </c>
      <c r="D1827" s="106">
        <v>900.5</v>
      </c>
    </row>
    <row r="1828" spans="1:4">
      <c r="A1828" s="105">
        <v>5009</v>
      </c>
      <c r="B1828" s="105">
        <v>23034</v>
      </c>
      <c r="C1828" s="106">
        <v>159.69999999999999</v>
      </c>
      <c r="D1828" s="106">
        <v>995.6</v>
      </c>
    </row>
    <row r="1829" spans="1:4">
      <c r="A1829" s="105">
        <v>5010</v>
      </c>
      <c r="B1829" s="105">
        <v>23090</v>
      </c>
      <c r="C1829" s="106">
        <v>164.9</v>
      </c>
      <c r="D1829" s="106">
        <v>900.5</v>
      </c>
    </row>
    <row r="1830" spans="1:4">
      <c r="A1830" s="105">
        <v>5011</v>
      </c>
      <c r="B1830" s="105">
        <v>23034</v>
      </c>
      <c r="C1830" s="106">
        <v>159.69999999999999</v>
      </c>
      <c r="D1830" s="106">
        <v>995.6</v>
      </c>
    </row>
    <row r="1831" spans="1:4">
      <c r="A1831" s="105">
        <v>5012</v>
      </c>
      <c r="B1831" s="105">
        <v>23013</v>
      </c>
      <c r="C1831" s="106">
        <v>158.19999999999999</v>
      </c>
      <c r="D1831" s="106">
        <v>1017.3</v>
      </c>
    </row>
    <row r="1832" spans="1:4">
      <c r="A1832" s="105">
        <v>5013</v>
      </c>
      <c r="B1832" s="105">
        <v>23013</v>
      </c>
      <c r="C1832" s="106">
        <v>158.19999999999999</v>
      </c>
      <c r="D1832" s="106">
        <v>1017.3</v>
      </c>
    </row>
    <row r="1833" spans="1:4">
      <c r="A1833" s="105">
        <v>5014</v>
      </c>
      <c r="B1833" s="105">
        <v>23034</v>
      </c>
      <c r="C1833" s="106">
        <v>159.69999999999999</v>
      </c>
      <c r="D1833" s="106">
        <v>995.6</v>
      </c>
    </row>
    <row r="1834" spans="1:4">
      <c r="A1834" s="105">
        <v>5015</v>
      </c>
      <c r="B1834" s="105">
        <v>23034</v>
      </c>
      <c r="C1834" s="106">
        <v>159.69999999999999</v>
      </c>
      <c r="D1834" s="106">
        <v>995.6</v>
      </c>
    </row>
    <row r="1835" spans="1:4">
      <c r="A1835" s="105">
        <v>5016</v>
      </c>
      <c r="B1835" s="105">
        <v>23013</v>
      </c>
      <c r="C1835" s="106">
        <v>158.19999999999999</v>
      </c>
      <c r="D1835" s="106">
        <v>1017.3</v>
      </c>
    </row>
    <row r="1836" spans="1:4">
      <c r="A1836" s="105">
        <v>5017</v>
      </c>
      <c r="B1836" s="105">
        <v>23013</v>
      </c>
      <c r="C1836" s="106">
        <v>158.19999999999999</v>
      </c>
      <c r="D1836" s="106">
        <v>1017.3</v>
      </c>
    </row>
    <row r="1837" spans="1:4">
      <c r="A1837" s="105">
        <v>5018</v>
      </c>
      <c r="B1837" s="105">
        <v>23013</v>
      </c>
      <c r="C1837" s="106">
        <v>158.19999999999999</v>
      </c>
      <c r="D1837" s="106">
        <v>1017.3</v>
      </c>
    </row>
    <row r="1838" spans="1:4">
      <c r="A1838" s="105">
        <v>5019</v>
      </c>
      <c r="B1838" s="105">
        <v>23034</v>
      </c>
      <c r="C1838" s="106">
        <v>159.69999999999999</v>
      </c>
      <c r="D1838" s="106">
        <v>995.6</v>
      </c>
    </row>
    <row r="1839" spans="1:4">
      <c r="A1839" s="105">
        <v>5020</v>
      </c>
      <c r="B1839" s="105">
        <v>23034</v>
      </c>
      <c r="C1839" s="106">
        <v>159.69999999999999</v>
      </c>
      <c r="D1839" s="106">
        <v>995.6</v>
      </c>
    </row>
    <row r="1840" spans="1:4">
      <c r="A1840" s="105">
        <v>5021</v>
      </c>
      <c r="B1840" s="105">
        <v>23034</v>
      </c>
      <c r="C1840" s="106">
        <v>159.69999999999999</v>
      </c>
      <c r="D1840" s="106">
        <v>995.6</v>
      </c>
    </row>
    <row r="1841" spans="1:4">
      <c r="A1841" s="105">
        <v>5022</v>
      </c>
      <c r="B1841" s="105">
        <v>23034</v>
      </c>
      <c r="C1841" s="106">
        <v>159.69999999999999</v>
      </c>
      <c r="D1841" s="106">
        <v>995.6</v>
      </c>
    </row>
    <row r="1842" spans="1:4">
      <c r="A1842" s="105">
        <v>5023</v>
      </c>
      <c r="B1842" s="105">
        <v>23034</v>
      </c>
      <c r="C1842" s="106">
        <v>159.69999999999999</v>
      </c>
      <c r="D1842" s="106">
        <v>995.6</v>
      </c>
    </row>
    <row r="1843" spans="1:4">
      <c r="A1843" s="105">
        <v>5024</v>
      </c>
      <c r="B1843" s="105">
        <v>23034</v>
      </c>
      <c r="C1843" s="106">
        <v>159.69999999999999</v>
      </c>
      <c r="D1843" s="106">
        <v>995.6</v>
      </c>
    </row>
    <row r="1844" spans="1:4">
      <c r="A1844" s="105">
        <v>5025</v>
      </c>
      <c r="B1844" s="105">
        <v>23034</v>
      </c>
      <c r="C1844" s="106">
        <v>159.69999999999999</v>
      </c>
      <c r="D1844" s="106">
        <v>995.6</v>
      </c>
    </row>
    <row r="1845" spans="1:4">
      <c r="A1845" s="105">
        <v>5031</v>
      </c>
      <c r="B1845" s="105">
        <v>23034</v>
      </c>
      <c r="C1845" s="106">
        <v>159.69999999999999</v>
      </c>
      <c r="D1845" s="106">
        <v>995.6</v>
      </c>
    </row>
    <row r="1846" spans="1:4">
      <c r="A1846" s="105">
        <v>5032</v>
      </c>
      <c r="B1846" s="105">
        <v>23034</v>
      </c>
      <c r="C1846" s="106">
        <v>159.69999999999999</v>
      </c>
      <c r="D1846" s="106">
        <v>995.6</v>
      </c>
    </row>
    <row r="1847" spans="1:4">
      <c r="A1847" s="105">
        <v>5033</v>
      </c>
      <c r="B1847" s="105">
        <v>23034</v>
      </c>
      <c r="C1847" s="106">
        <v>159.69999999999999</v>
      </c>
      <c r="D1847" s="106">
        <v>995.6</v>
      </c>
    </row>
    <row r="1848" spans="1:4">
      <c r="A1848" s="105">
        <v>5034</v>
      </c>
      <c r="B1848" s="105">
        <v>23090</v>
      </c>
      <c r="C1848" s="106">
        <v>164.9</v>
      </c>
      <c r="D1848" s="106">
        <v>900.5</v>
      </c>
    </row>
    <row r="1849" spans="1:4">
      <c r="A1849" s="105">
        <v>5035</v>
      </c>
      <c r="B1849" s="105">
        <v>23034</v>
      </c>
      <c r="C1849" s="106">
        <v>159.69999999999999</v>
      </c>
      <c r="D1849" s="106">
        <v>995.6</v>
      </c>
    </row>
    <row r="1850" spans="1:4">
      <c r="A1850" s="105">
        <v>5037</v>
      </c>
      <c r="B1850" s="105">
        <v>23034</v>
      </c>
      <c r="C1850" s="106">
        <v>159.69999999999999</v>
      </c>
      <c r="D1850" s="106">
        <v>995.6</v>
      </c>
    </row>
    <row r="1851" spans="1:4">
      <c r="A1851" s="105">
        <v>5038</v>
      </c>
      <c r="B1851" s="105">
        <v>23034</v>
      </c>
      <c r="C1851" s="106">
        <v>159.69999999999999</v>
      </c>
      <c r="D1851" s="106">
        <v>995.6</v>
      </c>
    </row>
    <row r="1852" spans="1:4">
      <c r="A1852" s="105">
        <v>5039</v>
      </c>
      <c r="B1852" s="105">
        <v>23034</v>
      </c>
      <c r="C1852" s="106">
        <v>159.69999999999999</v>
      </c>
      <c r="D1852" s="106">
        <v>995.6</v>
      </c>
    </row>
    <row r="1853" spans="1:4">
      <c r="A1853" s="105">
        <v>5040</v>
      </c>
      <c r="B1853" s="105">
        <v>23034</v>
      </c>
      <c r="C1853" s="106">
        <v>159.69999999999999</v>
      </c>
      <c r="D1853" s="106">
        <v>995.6</v>
      </c>
    </row>
    <row r="1854" spans="1:4">
      <c r="A1854" s="105">
        <v>5041</v>
      </c>
      <c r="B1854" s="105">
        <v>23090</v>
      </c>
      <c r="C1854" s="106">
        <v>164.9</v>
      </c>
      <c r="D1854" s="106">
        <v>900.5</v>
      </c>
    </row>
    <row r="1855" spans="1:4">
      <c r="A1855" s="105">
        <v>5042</v>
      </c>
      <c r="B1855" s="105">
        <v>23034</v>
      </c>
      <c r="C1855" s="106">
        <v>159.69999999999999</v>
      </c>
      <c r="D1855" s="106">
        <v>995.6</v>
      </c>
    </row>
    <row r="1856" spans="1:4">
      <c r="A1856" s="105">
        <v>5043</v>
      </c>
      <c r="B1856" s="105">
        <v>23034</v>
      </c>
      <c r="C1856" s="106">
        <v>159.69999999999999</v>
      </c>
      <c r="D1856" s="106">
        <v>995.6</v>
      </c>
    </row>
    <row r="1857" spans="1:4">
      <c r="A1857" s="105">
        <v>5044</v>
      </c>
      <c r="B1857" s="105">
        <v>23034</v>
      </c>
      <c r="C1857" s="106">
        <v>159.69999999999999</v>
      </c>
      <c r="D1857" s="106">
        <v>995.6</v>
      </c>
    </row>
    <row r="1858" spans="1:4">
      <c r="A1858" s="105">
        <v>5045</v>
      </c>
      <c r="B1858" s="105">
        <v>23034</v>
      </c>
      <c r="C1858" s="106">
        <v>159.69999999999999</v>
      </c>
      <c r="D1858" s="106">
        <v>995.6</v>
      </c>
    </row>
    <row r="1859" spans="1:4">
      <c r="A1859" s="105">
        <v>5046</v>
      </c>
      <c r="B1859" s="105">
        <v>23034</v>
      </c>
      <c r="C1859" s="106">
        <v>159.69999999999999</v>
      </c>
      <c r="D1859" s="106">
        <v>995.6</v>
      </c>
    </row>
    <row r="1860" spans="1:4">
      <c r="A1860" s="105">
        <v>5047</v>
      </c>
      <c r="B1860" s="105">
        <v>23034</v>
      </c>
      <c r="C1860" s="106">
        <v>159.69999999999999</v>
      </c>
      <c r="D1860" s="106">
        <v>995.6</v>
      </c>
    </row>
    <row r="1861" spans="1:4">
      <c r="A1861" s="105">
        <v>5048</v>
      </c>
      <c r="B1861" s="105">
        <v>23034</v>
      </c>
      <c r="C1861" s="106">
        <v>159.69999999999999</v>
      </c>
      <c r="D1861" s="106">
        <v>995.6</v>
      </c>
    </row>
    <row r="1862" spans="1:4">
      <c r="A1862" s="105">
        <v>5049</v>
      </c>
      <c r="B1862" s="105">
        <v>23034</v>
      </c>
      <c r="C1862" s="106">
        <v>159.69999999999999</v>
      </c>
      <c r="D1862" s="106">
        <v>995.6</v>
      </c>
    </row>
    <row r="1863" spans="1:4">
      <c r="A1863" s="105">
        <v>5050</v>
      </c>
      <c r="B1863" s="105">
        <v>23842</v>
      </c>
      <c r="C1863" s="106">
        <v>30.8</v>
      </c>
      <c r="D1863" s="106">
        <v>2317.1999999999998</v>
      </c>
    </row>
    <row r="1864" spans="1:4">
      <c r="A1864" s="105">
        <v>5051</v>
      </c>
      <c r="B1864" s="105">
        <v>23842</v>
      </c>
      <c r="C1864" s="106">
        <v>30.8</v>
      </c>
      <c r="D1864" s="106">
        <v>2317.1999999999998</v>
      </c>
    </row>
    <row r="1865" spans="1:4">
      <c r="A1865" s="105">
        <v>5052</v>
      </c>
      <c r="B1865" s="105">
        <v>23842</v>
      </c>
      <c r="C1865" s="106">
        <v>30.8</v>
      </c>
      <c r="D1865" s="106">
        <v>2317.1999999999998</v>
      </c>
    </row>
    <row r="1866" spans="1:4">
      <c r="A1866" s="105">
        <v>5061</v>
      </c>
      <c r="B1866" s="105">
        <v>23090</v>
      </c>
      <c r="C1866" s="106">
        <v>164.9</v>
      </c>
      <c r="D1866" s="106">
        <v>900.5</v>
      </c>
    </row>
    <row r="1867" spans="1:4">
      <c r="A1867" s="105">
        <v>5062</v>
      </c>
      <c r="B1867" s="105">
        <v>23090</v>
      </c>
      <c r="C1867" s="106">
        <v>164.9</v>
      </c>
      <c r="D1867" s="106">
        <v>900.5</v>
      </c>
    </row>
    <row r="1868" spans="1:4">
      <c r="A1868" s="105">
        <v>5063</v>
      </c>
      <c r="B1868" s="105">
        <v>23090</v>
      </c>
      <c r="C1868" s="106">
        <v>164.9</v>
      </c>
      <c r="D1868" s="106">
        <v>900.5</v>
      </c>
    </row>
    <row r="1869" spans="1:4">
      <c r="A1869" s="105">
        <v>5064</v>
      </c>
      <c r="B1869" s="105">
        <v>23090</v>
      </c>
      <c r="C1869" s="106">
        <v>164.9</v>
      </c>
      <c r="D1869" s="106">
        <v>900.5</v>
      </c>
    </row>
    <row r="1870" spans="1:4">
      <c r="A1870" s="105">
        <v>5065</v>
      </c>
      <c r="B1870" s="105">
        <v>23090</v>
      </c>
      <c r="C1870" s="106">
        <v>164.9</v>
      </c>
      <c r="D1870" s="106">
        <v>900.5</v>
      </c>
    </row>
    <row r="1871" spans="1:4">
      <c r="A1871" s="105">
        <v>5066</v>
      </c>
      <c r="B1871" s="105">
        <v>23090</v>
      </c>
      <c r="C1871" s="106">
        <v>164.9</v>
      </c>
      <c r="D1871" s="106">
        <v>900.5</v>
      </c>
    </row>
    <row r="1872" spans="1:4">
      <c r="A1872" s="105">
        <v>5067</v>
      </c>
      <c r="B1872" s="105">
        <v>23090</v>
      </c>
      <c r="C1872" s="106">
        <v>164.9</v>
      </c>
      <c r="D1872" s="106">
        <v>900.5</v>
      </c>
    </row>
    <row r="1873" spans="1:4">
      <c r="A1873" s="105">
        <v>5068</v>
      </c>
      <c r="B1873" s="105">
        <v>23090</v>
      </c>
      <c r="C1873" s="106">
        <v>164.9</v>
      </c>
      <c r="D1873" s="106">
        <v>900.5</v>
      </c>
    </row>
    <row r="1874" spans="1:4">
      <c r="A1874" s="105">
        <v>5069</v>
      </c>
      <c r="B1874" s="105">
        <v>23090</v>
      </c>
      <c r="C1874" s="106">
        <v>164.9</v>
      </c>
      <c r="D1874" s="106">
        <v>900.5</v>
      </c>
    </row>
    <row r="1875" spans="1:4">
      <c r="A1875" s="105">
        <v>5070</v>
      </c>
      <c r="B1875" s="105">
        <v>23090</v>
      </c>
      <c r="C1875" s="106">
        <v>164.9</v>
      </c>
      <c r="D1875" s="106">
        <v>900.5</v>
      </c>
    </row>
    <row r="1876" spans="1:4">
      <c r="A1876" s="105">
        <v>5072</v>
      </c>
      <c r="B1876" s="105">
        <v>23090</v>
      </c>
      <c r="C1876" s="106">
        <v>164.9</v>
      </c>
      <c r="D1876" s="106">
        <v>900.5</v>
      </c>
    </row>
    <row r="1877" spans="1:4">
      <c r="A1877" s="105">
        <v>5073</v>
      </c>
      <c r="B1877" s="105">
        <v>23090</v>
      </c>
      <c r="C1877" s="106">
        <v>164.9</v>
      </c>
      <c r="D1877" s="106">
        <v>900.5</v>
      </c>
    </row>
    <row r="1878" spans="1:4">
      <c r="A1878" s="105">
        <v>5074</v>
      </c>
      <c r="B1878" s="105">
        <v>23090</v>
      </c>
      <c r="C1878" s="106">
        <v>164.9</v>
      </c>
      <c r="D1878" s="106">
        <v>900.5</v>
      </c>
    </row>
    <row r="1879" spans="1:4">
      <c r="A1879" s="105">
        <v>5075</v>
      </c>
      <c r="B1879" s="105">
        <v>23090</v>
      </c>
      <c r="C1879" s="106">
        <v>164.9</v>
      </c>
      <c r="D1879" s="106">
        <v>900.5</v>
      </c>
    </row>
    <row r="1880" spans="1:4">
      <c r="A1880" s="105">
        <v>5076</v>
      </c>
      <c r="B1880" s="105">
        <v>23842</v>
      </c>
      <c r="C1880" s="106">
        <v>30.8</v>
      </c>
      <c r="D1880" s="106">
        <v>2317.1999999999998</v>
      </c>
    </row>
    <row r="1881" spans="1:4">
      <c r="A1881" s="105">
        <v>5081</v>
      </c>
      <c r="B1881" s="105">
        <v>23090</v>
      </c>
      <c r="C1881" s="106">
        <v>164.9</v>
      </c>
      <c r="D1881" s="106">
        <v>900.5</v>
      </c>
    </row>
    <row r="1882" spans="1:4">
      <c r="A1882" s="105">
        <v>5082</v>
      </c>
      <c r="B1882" s="105">
        <v>23090</v>
      </c>
      <c r="C1882" s="106">
        <v>164.9</v>
      </c>
      <c r="D1882" s="106">
        <v>900.5</v>
      </c>
    </row>
    <row r="1883" spans="1:4">
      <c r="A1883" s="105">
        <v>5083</v>
      </c>
      <c r="B1883" s="105">
        <v>23090</v>
      </c>
      <c r="C1883" s="106">
        <v>164.9</v>
      </c>
      <c r="D1883" s="106">
        <v>900.5</v>
      </c>
    </row>
    <row r="1884" spans="1:4">
      <c r="A1884" s="105">
        <v>5084</v>
      </c>
      <c r="B1884" s="105">
        <v>23090</v>
      </c>
      <c r="C1884" s="106">
        <v>164.9</v>
      </c>
      <c r="D1884" s="106">
        <v>900.5</v>
      </c>
    </row>
    <row r="1885" spans="1:4">
      <c r="A1885" s="105">
        <v>5085</v>
      </c>
      <c r="B1885" s="105">
        <v>23013</v>
      </c>
      <c r="C1885" s="106">
        <v>158.19999999999999</v>
      </c>
      <c r="D1885" s="106">
        <v>1017.3</v>
      </c>
    </row>
    <row r="1886" spans="1:4">
      <c r="A1886" s="105">
        <v>5086</v>
      </c>
      <c r="B1886" s="105">
        <v>23090</v>
      </c>
      <c r="C1886" s="106">
        <v>164.9</v>
      </c>
      <c r="D1886" s="106">
        <v>900.5</v>
      </c>
    </row>
    <row r="1887" spans="1:4">
      <c r="A1887" s="105">
        <v>5087</v>
      </c>
      <c r="B1887" s="105">
        <v>23090</v>
      </c>
      <c r="C1887" s="106">
        <v>164.9</v>
      </c>
      <c r="D1887" s="106">
        <v>900.5</v>
      </c>
    </row>
    <row r="1888" spans="1:4">
      <c r="A1888" s="105">
        <v>5088</v>
      </c>
      <c r="B1888" s="105">
        <v>23013</v>
      </c>
      <c r="C1888" s="106">
        <v>158.19999999999999</v>
      </c>
      <c r="D1888" s="106">
        <v>1017.3</v>
      </c>
    </row>
    <row r="1889" spans="1:4">
      <c r="A1889" s="105">
        <v>5089</v>
      </c>
      <c r="B1889" s="105">
        <v>23013</v>
      </c>
      <c r="C1889" s="106">
        <v>158.19999999999999</v>
      </c>
      <c r="D1889" s="106">
        <v>1017.3</v>
      </c>
    </row>
    <row r="1890" spans="1:4">
      <c r="A1890" s="105">
        <v>5090</v>
      </c>
      <c r="B1890" s="105">
        <v>23013</v>
      </c>
      <c r="C1890" s="106">
        <v>158.19999999999999</v>
      </c>
      <c r="D1890" s="106">
        <v>1017.3</v>
      </c>
    </row>
    <row r="1891" spans="1:4">
      <c r="A1891" s="105">
        <v>5091</v>
      </c>
      <c r="B1891" s="105">
        <v>23013</v>
      </c>
      <c r="C1891" s="106">
        <v>158.19999999999999</v>
      </c>
      <c r="D1891" s="106">
        <v>1017.3</v>
      </c>
    </row>
    <row r="1892" spans="1:4">
      <c r="A1892" s="105">
        <v>5092</v>
      </c>
      <c r="B1892" s="105">
        <v>23013</v>
      </c>
      <c r="C1892" s="106">
        <v>158.19999999999999</v>
      </c>
      <c r="D1892" s="106">
        <v>1017.3</v>
      </c>
    </row>
    <row r="1893" spans="1:4">
      <c r="A1893" s="105">
        <v>5093</v>
      </c>
      <c r="B1893" s="105">
        <v>23013</v>
      </c>
      <c r="C1893" s="106">
        <v>158.19999999999999</v>
      </c>
      <c r="D1893" s="106">
        <v>1017.3</v>
      </c>
    </row>
    <row r="1894" spans="1:4">
      <c r="A1894" s="105">
        <v>5094</v>
      </c>
      <c r="B1894" s="105">
        <v>23013</v>
      </c>
      <c r="C1894" s="106">
        <v>158.19999999999999</v>
      </c>
      <c r="D1894" s="106">
        <v>1017.3</v>
      </c>
    </row>
    <row r="1895" spans="1:4">
      <c r="A1895" s="105">
        <v>5095</v>
      </c>
      <c r="B1895" s="105">
        <v>23013</v>
      </c>
      <c r="C1895" s="106">
        <v>158.19999999999999</v>
      </c>
      <c r="D1895" s="106">
        <v>1017.3</v>
      </c>
    </row>
    <row r="1896" spans="1:4">
      <c r="A1896" s="105">
        <v>5096</v>
      </c>
      <c r="B1896" s="105">
        <v>23013</v>
      </c>
      <c r="C1896" s="106">
        <v>158.19999999999999</v>
      </c>
      <c r="D1896" s="106">
        <v>1017.3</v>
      </c>
    </row>
    <row r="1897" spans="1:4">
      <c r="A1897" s="105">
        <v>5097</v>
      </c>
      <c r="B1897" s="105">
        <v>23013</v>
      </c>
      <c r="C1897" s="106">
        <v>158.19999999999999</v>
      </c>
      <c r="D1897" s="106">
        <v>1017.3</v>
      </c>
    </row>
    <row r="1898" spans="1:4">
      <c r="A1898" s="105">
        <v>5098</v>
      </c>
      <c r="B1898" s="105">
        <v>23013</v>
      </c>
      <c r="C1898" s="106">
        <v>158.19999999999999</v>
      </c>
      <c r="D1898" s="106">
        <v>1017.3</v>
      </c>
    </row>
    <row r="1899" spans="1:4">
      <c r="A1899" s="105">
        <v>5106</v>
      </c>
      <c r="B1899" s="105">
        <v>23013</v>
      </c>
      <c r="C1899" s="106">
        <v>158.19999999999999</v>
      </c>
      <c r="D1899" s="106">
        <v>1017.3</v>
      </c>
    </row>
    <row r="1900" spans="1:4">
      <c r="A1900" s="105">
        <v>5107</v>
      </c>
      <c r="B1900" s="105">
        <v>23013</v>
      </c>
      <c r="C1900" s="106">
        <v>158.19999999999999</v>
      </c>
      <c r="D1900" s="106">
        <v>1017.3</v>
      </c>
    </row>
    <row r="1901" spans="1:4">
      <c r="A1901" s="105">
        <v>5108</v>
      </c>
      <c r="B1901" s="105">
        <v>23013</v>
      </c>
      <c r="C1901" s="106">
        <v>158.19999999999999</v>
      </c>
      <c r="D1901" s="106">
        <v>1017.3</v>
      </c>
    </row>
    <row r="1902" spans="1:4">
      <c r="A1902" s="105">
        <v>5109</v>
      </c>
      <c r="B1902" s="105">
        <v>23013</v>
      </c>
      <c r="C1902" s="106">
        <v>158.19999999999999</v>
      </c>
      <c r="D1902" s="106">
        <v>1017.3</v>
      </c>
    </row>
    <row r="1903" spans="1:4">
      <c r="A1903" s="105">
        <v>5110</v>
      </c>
      <c r="B1903" s="105">
        <v>23083</v>
      </c>
      <c r="C1903" s="106">
        <v>163.30000000000001</v>
      </c>
      <c r="D1903" s="106">
        <v>1035.5999999999999</v>
      </c>
    </row>
    <row r="1904" spans="1:4">
      <c r="A1904" s="105">
        <v>5111</v>
      </c>
      <c r="B1904" s="105">
        <v>23083</v>
      </c>
      <c r="C1904" s="106">
        <v>163.30000000000001</v>
      </c>
      <c r="D1904" s="106">
        <v>1035.5999999999999</v>
      </c>
    </row>
    <row r="1905" spans="1:4">
      <c r="A1905" s="105">
        <v>5112</v>
      </c>
      <c r="B1905" s="105">
        <v>23083</v>
      </c>
      <c r="C1905" s="106">
        <v>163.30000000000001</v>
      </c>
      <c r="D1905" s="106">
        <v>1035.5999999999999</v>
      </c>
    </row>
    <row r="1906" spans="1:4">
      <c r="A1906" s="105">
        <v>5113</v>
      </c>
      <c r="B1906" s="105">
        <v>23083</v>
      </c>
      <c r="C1906" s="106">
        <v>163.30000000000001</v>
      </c>
      <c r="D1906" s="106">
        <v>1035.5999999999999</v>
      </c>
    </row>
    <row r="1907" spans="1:4">
      <c r="A1907" s="105">
        <v>5114</v>
      </c>
      <c r="B1907" s="105">
        <v>23083</v>
      </c>
      <c r="C1907" s="106">
        <v>163.30000000000001</v>
      </c>
      <c r="D1907" s="106">
        <v>1035.5999999999999</v>
      </c>
    </row>
    <row r="1908" spans="1:4">
      <c r="A1908" s="105">
        <v>5115</v>
      </c>
      <c r="B1908" s="105">
        <v>23083</v>
      </c>
      <c r="C1908" s="106">
        <v>163.30000000000001</v>
      </c>
      <c r="D1908" s="106">
        <v>1035.5999999999999</v>
      </c>
    </row>
    <row r="1909" spans="1:4">
      <c r="A1909" s="105">
        <v>5116</v>
      </c>
      <c r="B1909" s="105">
        <v>23122</v>
      </c>
      <c r="C1909" s="106">
        <v>127.3</v>
      </c>
      <c r="D1909" s="106">
        <v>1177.3</v>
      </c>
    </row>
    <row r="1910" spans="1:4">
      <c r="A1910" s="105">
        <v>5117</v>
      </c>
      <c r="B1910" s="105">
        <v>23083</v>
      </c>
      <c r="C1910" s="106">
        <v>163.30000000000001</v>
      </c>
      <c r="D1910" s="106">
        <v>1035.5999999999999</v>
      </c>
    </row>
    <row r="1911" spans="1:4">
      <c r="A1911" s="105">
        <v>5118</v>
      </c>
      <c r="B1911" s="105">
        <v>23122</v>
      </c>
      <c r="C1911" s="106">
        <v>127.3</v>
      </c>
      <c r="D1911" s="106">
        <v>1177.3</v>
      </c>
    </row>
    <row r="1912" spans="1:4">
      <c r="A1912" s="105">
        <v>5120</v>
      </c>
      <c r="B1912" s="105">
        <v>23083</v>
      </c>
      <c r="C1912" s="106">
        <v>163.30000000000001</v>
      </c>
      <c r="D1912" s="106">
        <v>1035.5999999999999</v>
      </c>
    </row>
    <row r="1913" spans="1:4">
      <c r="A1913" s="105">
        <v>5121</v>
      </c>
      <c r="B1913" s="105">
        <v>23083</v>
      </c>
      <c r="C1913" s="106">
        <v>163.30000000000001</v>
      </c>
      <c r="D1913" s="106">
        <v>1035.5999999999999</v>
      </c>
    </row>
    <row r="1914" spans="1:4">
      <c r="A1914" s="105">
        <v>5125</v>
      </c>
      <c r="B1914" s="105">
        <v>23013</v>
      </c>
      <c r="C1914" s="106">
        <v>158.19999999999999</v>
      </c>
      <c r="D1914" s="106">
        <v>1017.3</v>
      </c>
    </row>
    <row r="1915" spans="1:4">
      <c r="A1915" s="105">
        <v>5126</v>
      </c>
      <c r="B1915" s="105">
        <v>23013</v>
      </c>
      <c r="C1915" s="106">
        <v>158.19999999999999</v>
      </c>
      <c r="D1915" s="106">
        <v>1017.3</v>
      </c>
    </row>
    <row r="1916" spans="1:4">
      <c r="A1916" s="105">
        <v>5127</v>
      </c>
      <c r="B1916" s="105">
        <v>23013</v>
      </c>
      <c r="C1916" s="106">
        <v>158.19999999999999</v>
      </c>
      <c r="D1916" s="106">
        <v>1017.3</v>
      </c>
    </row>
    <row r="1917" spans="1:4">
      <c r="A1917" s="105">
        <v>5131</v>
      </c>
      <c r="B1917" s="105">
        <v>23013</v>
      </c>
      <c r="C1917" s="106">
        <v>158.19999999999999</v>
      </c>
      <c r="D1917" s="106">
        <v>1017.3</v>
      </c>
    </row>
    <row r="1918" spans="1:4">
      <c r="A1918" s="105">
        <v>5132</v>
      </c>
      <c r="B1918" s="105">
        <v>23013</v>
      </c>
      <c r="C1918" s="106">
        <v>158.19999999999999</v>
      </c>
      <c r="D1918" s="106">
        <v>1017.3</v>
      </c>
    </row>
    <row r="1919" spans="1:4">
      <c r="A1919" s="105">
        <v>5133</v>
      </c>
      <c r="B1919" s="105">
        <v>23013</v>
      </c>
      <c r="C1919" s="106">
        <v>158.19999999999999</v>
      </c>
      <c r="D1919" s="106">
        <v>1017.3</v>
      </c>
    </row>
    <row r="1920" spans="1:4">
      <c r="A1920" s="105">
        <v>5134</v>
      </c>
      <c r="B1920" s="105">
        <v>23842</v>
      </c>
      <c r="C1920" s="106">
        <v>30.8</v>
      </c>
      <c r="D1920" s="106">
        <v>2317.1999999999998</v>
      </c>
    </row>
    <row r="1921" spans="1:4">
      <c r="A1921" s="105">
        <v>5136</v>
      </c>
      <c r="B1921" s="105">
        <v>23842</v>
      </c>
      <c r="C1921" s="106">
        <v>30.8</v>
      </c>
      <c r="D1921" s="106">
        <v>2317.1999999999998</v>
      </c>
    </row>
    <row r="1922" spans="1:4">
      <c r="A1922" s="105">
        <v>5137</v>
      </c>
      <c r="B1922" s="105">
        <v>23842</v>
      </c>
      <c r="C1922" s="106">
        <v>30.8</v>
      </c>
      <c r="D1922" s="106">
        <v>2317.1999999999998</v>
      </c>
    </row>
    <row r="1923" spans="1:4">
      <c r="A1923" s="105">
        <v>5138</v>
      </c>
      <c r="B1923" s="105">
        <v>23842</v>
      </c>
      <c r="C1923" s="106">
        <v>30.8</v>
      </c>
      <c r="D1923" s="106">
        <v>2317.1999999999998</v>
      </c>
    </row>
    <row r="1924" spans="1:4">
      <c r="A1924" s="105">
        <v>5139</v>
      </c>
      <c r="B1924" s="105">
        <v>23842</v>
      </c>
      <c r="C1924" s="106">
        <v>30.8</v>
      </c>
      <c r="D1924" s="106">
        <v>2317.1999999999998</v>
      </c>
    </row>
    <row r="1925" spans="1:4">
      <c r="A1925" s="105">
        <v>5140</v>
      </c>
      <c r="B1925" s="105">
        <v>23842</v>
      </c>
      <c r="C1925" s="106">
        <v>30.8</v>
      </c>
      <c r="D1925" s="106">
        <v>2317.1999999999998</v>
      </c>
    </row>
    <row r="1926" spans="1:4">
      <c r="A1926" s="105">
        <v>5141</v>
      </c>
      <c r="B1926" s="105">
        <v>23842</v>
      </c>
      <c r="C1926" s="106">
        <v>30.8</v>
      </c>
      <c r="D1926" s="106">
        <v>2317.1999999999998</v>
      </c>
    </row>
    <row r="1927" spans="1:4">
      <c r="A1927" s="105">
        <v>5142</v>
      </c>
      <c r="B1927" s="105">
        <v>23842</v>
      </c>
      <c r="C1927" s="106">
        <v>30.8</v>
      </c>
      <c r="D1927" s="106">
        <v>2317.1999999999998</v>
      </c>
    </row>
    <row r="1928" spans="1:4">
      <c r="A1928" s="105">
        <v>5144</v>
      </c>
      <c r="B1928" s="105">
        <v>23842</v>
      </c>
      <c r="C1928" s="106">
        <v>30.8</v>
      </c>
      <c r="D1928" s="106">
        <v>2317.1999999999998</v>
      </c>
    </row>
    <row r="1929" spans="1:4">
      <c r="A1929" s="105">
        <v>5150</v>
      </c>
      <c r="B1929" s="105">
        <v>23842</v>
      </c>
      <c r="C1929" s="106">
        <v>30.8</v>
      </c>
      <c r="D1929" s="106">
        <v>2317.1999999999998</v>
      </c>
    </row>
    <row r="1930" spans="1:4">
      <c r="A1930" s="105">
        <v>5151</v>
      </c>
      <c r="B1930" s="105">
        <v>23842</v>
      </c>
      <c r="C1930" s="106">
        <v>30.8</v>
      </c>
      <c r="D1930" s="106">
        <v>2317.1999999999998</v>
      </c>
    </row>
    <row r="1931" spans="1:4">
      <c r="A1931" s="105">
        <v>5152</v>
      </c>
      <c r="B1931" s="105">
        <v>23842</v>
      </c>
      <c r="C1931" s="106">
        <v>30.8</v>
      </c>
      <c r="D1931" s="106">
        <v>2317.1999999999998</v>
      </c>
    </row>
    <row r="1932" spans="1:4">
      <c r="A1932" s="105">
        <v>5153</v>
      </c>
      <c r="B1932" s="105">
        <v>23842</v>
      </c>
      <c r="C1932" s="106">
        <v>30.8</v>
      </c>
      <c r="D1932" s="106">
        <v>2317.1999999999998</v>
      </c>
    </row>
    <row r="1933" spans="1:4">
      <c r="A1933" s="105">
        <v>5154</v>
      </c>
      <c r="B1933" s="105">
        <v>23842</v>
      </c>
      <c r="C1933" s="106">
        <v>30.8</v>
      </c>
      <c r="D1933" s="106">
        <v>2317.1999999999998</v>
      </c>
    </row>
    <row r="1934" spans="1:4">
      <c r="A1934" s="105">
        <v>5155</v>
      </c>
      <c r="B1934" s="105">
        <v>23842</v>
      </c>
      <c r="C1934" s="106">
        <v>30.8</v>
      </c>
      <c r="D1934" s="106">
        <v>2317.1999999999998</v>
      </c>
    </row>
    <row r="1935" spans="1:4">
      <c r="A1935" s="105">
        <v>5156</v>
      </c>
      <c r="B1935" s="105">
        <v>23842</v>
      </c>
      <c r="C1935" s="106">
        <v>30.8</v>
      </c>
      <c r="D1935" s="106">
        <v>2317.1999999999998</v>
      </c>
    </row>
    <row r="1936" spans="1:4">
      <c r="A1936" s="105">
        <v>5157</v>
      </c>
      <c r="B1936" s="105">
        <v>23887</v>
      </c>
      <c r="C1936" s="106">
        <v>63.1</v>
      </c>
      <c r="D1936" s="106">
        <v>1560.6</v>
      </c>
    </row>
    <row r="1937" spans="1:4">
      <c r="A1937" s="105">
        <v>5158</v>
      </c>
      <c r="B1937" s="105">
        <v>23034</v>
      </c>
      <c r="C1937" s="106">
        <v>159.69999999999999</v>
      </c>
      <c r="D1937" s="106">
        <v>995.6</v>
      </c>
    </row>
    <row r="1938" spans="1:4">
      <c r="A1938" s="105">
        <v>5159</v>
      </c>
      <c r="B1938" s="105">
        <v>23887</v>
      </c>
      <c r="C1938" s="106">
        <v>63.1</v>
      </c>
      <c r="D1938" s="106">
        <v>1560.6</v>
      </c>
    </row>
    <row r="1939" spans="1:4">
      <c r="A1939" s="105">
        <v>5160</v>
      </c>
      <c r="B1939" s="105">
        <v>23885</v>
      </c>
      <c r="C1939" s="106">
        <v>133.5</v>
      </c>
      <c r="D1939" s="106">
        <v>956.2</v>
      </c>
    </row>
    <row r="1940" spans="1:4">
      <c r="A1940" s="105">
        <v>5161</v>
      </c>
      <c r="B1940" s="105">
        <v>23885</v>
      </c>
      <c r="C1940" s="106">
        <v>133.5</v>
      </c>
      <c r="D1940" s="106">
        <v>956.2</v>
      </c>
    </row>
    <row r="1941" spans="1:4">
      <c r="A1941" s="105">
        <v>5162</v>
      </c>
      <c r="B1941" s="105">
        <v>23885</v>
      </c>
      <c r="C1941" s="106">
        <v>133.5</v>
      </c>
      <c r="D1941" s="106">
        <v>956.2</v>
      </c>
    </row>
    <row r="1942" spans="1:4">
      <c r="A1942" s="105">
        <v>5163</v>
      </c>
      <c r="B1942" s="105">
        <v>23885</v>
      </c>
      <c r="C1942" s="106">
        <v>133.5</v>
      </c>
      <c r="D1942" s="106">
        <v>956.2</v>
      </c>
    </row>
    <row r="1943" spans="1:4">
      <c r="A1943" s="105">
        <v>5164</v>
      </c>
      <c r="B1943" s="105">
        <v>23885</v>
      </c>
      <c r="C1943" s="106">
        <v>133.5</v>
      </c>
      <c r="D1943" s="106">
        <v>956.2</v>
      </c>
    </row>
    <row r="1944" spans="1:4">
      <c r="A1944" s="105">
        <v>5165</v>
      </c>
      <c r="B1944" s="105">
        <v>23885</v>
      </c>
      <c r="C1944" s="106">
        <v>133.5</v>
      </c>
      <c r="D1944" s="106">
        <v>956.2</v>
      </c>
    </row>
    <row r="1945" spans="1:4">
      <c r="A1945" s="105">
        <v>5166</v>
      </c>
      <c r="B1945" s="105">
        <v>23885</v>
      </c>
      <c r="C1945" s="106">
        <v>133.5</v>
      </c>
      <c r="D1945" s="106">
        <v>956.2</v>
      </c>
    </row>
    <row r="1946" spans="1:4">
      <c r="A1946" s="105">
        <v>5167</v>
      </c>
      <c r="B1946" s="105">
        <v>23885</v>
      </c>
      <c r="C1946" s="106">
        <v>133.5</v>
      </c>
      <c r="D1946" s="106">
        <v>956.2</v>
      </c>
    </row>
    <row r="1947" spans="1:4">
      <c r="A1947" s="105">
        <v>5168</v>
      </c>
      <c r="B1947" s="105">
        <v>23885</v>
      </c>
      <c r="C1947" s="106">
        <v>133.5</v>
      </c>
      <c r="D1947" s="106">
        <v>956.2</v>
      </c>
    </row>
    <row r="1948" spans="1:4">
      <c r="A1948" s="105">
        <v>5169</v>
      </c>
      <c r="B1948" s="105">
        <v>23885</v>
      </c>
      <c r="C1948" s="106">
        <v>133.5</v>
      </c>
      <c r="D1948" s="106">
        <v>956.2</v>
      </c>
    </row>
    <row r="1949" spans="1:4">
      <c r="A1949" s="105">
        <v>5170</v>
      </c>
      <c r="B1949" s="105">
        <v>23885</v>
      </c>
      <c r="C1949" s="106">
        <v>133.5</v>
      </c>
      <c r="D1949" s="106">
        <v>956.2</v>
      </c>
    </row>
    <row r="1950" spans="1:4">
      <c r="A1950" s="105">
        <v>5171</v>
      </c>
      <c r="B1950" s="105">
        <v>23887</v>
      </c>
      <c r="C1950" s="106">
        <v>63.1</v>
      </c>
      <c r="D1950" s="106">
        <v>1560.6</v>
      </c>
    </row>
    <row r="1951" spans="1:4">
      <c r="A1951" s="105">
        <v>5172</v>
      </c>
      <c r="B1951" s="105">
        <v>23887</v>
      </c>
      <c r="C1951" s="106">
        <v>63.1</v>
      </c>
      <c r="D1951" s="106">
        <v>1560.6</v>
      </c>
    </row>
    <row r="1952" spans="1:4">
      <c r="A1952" s="105">
        <v>5173</v>
      </c>
      <c r="B1952" s="105">
        <v>23885</v>
      </c>
      <c r="C1952" s="106">
        <v>133.5</v>
      </c>
      <c r="D1952" s="106">
        <v>956.2</v>
      </c>
    </row>
    <row r="1953" spans="1:4">
      <c r="A1953" s="105">
        <v>5174</v>
      </c>
      <c r="B1953" s="105">
        <v>23885</v>
      </c>
      <c r="C1953" s="106">
        <v>133.5</v>
      </c>
      <c r="D1953" s="106">
        <v>956.2</v>
      </c>
    </row>
    <row r="1954" spans="1:4">
      <c r="A1954" s="105">
        <v>5201</v>
      </c>
      <c r="B1954" s="105">
        <v>23887</v>
      </c>
      <c r="C1954" s="106">
        <v>63.1</v>
      </c>
      <c r="D1954" s="106">
        <v>1560.6</v>
      </c>
    </row>
    <row r="1955" spans="1:4">
      <c r="A1955" s="105">
        <v>5202</v>
      </c>
      <c r="B1955" s="105">
        <v>23875</v>
      </c>
      <c r="C1955" s="106">
        <v>54.3</v>
      </c>
      <c r="D1955" s="106">
        <v>1698.6</v>
      </c>
    </row>
    <row r="1956" spans="1:4">
      <c r="A1956" s="105">
        <v>5203</v>
      </c>
      <c r="B1956" s="105">
        <v>23875</v>
      </c>
      <c r="C1956" s="106">
        <v>54.3</v>
      </c>
      <c r="D1956" s="106">
        <v>1698.6</v>
      </c>
    </row>
    <row r="1957" spans="1:4">
      <c r="A1957" s="105">
        <v>5204</v>
      </c>
      <c r="B1957" s="105">
        <v>23875</v>
      </c>
      <c r="C1957" s="106">
        <v>54.3</v>
      </c>
      <c r="D1957" s="106">
        <v>1698.6</v>
      </c>
    </row>
    <row r="1958" spans="1:4">
      <c r="A1958" s="105">
        <v>5210</v>
      </c>
      <c r="B1958" s="105">
        <v>23887</v>
      </c>
      <c r="C1958" s="106">
        <v>63.1</v>
      </c>
      <c r="D1958" s="106">
        <v>1560.6</v>
      </c>
    </row>
    <row r="1959" spans="1:4">
      <c r="A1959" s="105">
        <v>5211</v>
      </c>
      <c r="B1959" s="105">
        <v>23894</v>
      </c>
      <c r="C1959" s="106">
        <v>146.5</v>
      </c>
      <c r="D1959" s="106">
        <v>1029.5</v>
      </c>
    </row>
    <row r="1960" spans="1:4">
      <c r="A1960" s="105">
        <v>5212</v>
      </c>
      <c r="B1960" s="105">
        <v>23894</v>
      </c>
      <c r="C1960" s="106">
        <v>146.5</v>
      </c>
      <c r="D1960" s="106">
        <v>1029.5</v>
      </c>
    </row>
    <row r="1961" spans="1:4">
      <c r="A1961" s="105">
        <v>5213</v>
      </c>
      <c r="B1961" s="105">
        <v>23894</v>
      </c>
      <c r="C1961" s="106">
        <v>146.5</v>
      </c>
      <c r="D1961" s="106">
        <v>1029.5</v>
      </c>
    </row>
    <row r="1962" spans="1:4">
      <c r="A1962" s="105">
        <v>5214</v>
      </c>
      <c r="B1962" s="105">
        <v>23894</v>
      </c>
      <c r="C1962" s="106">
        <v>146.5</v>
      </c>
      <c r="D1962" s="106">
        <v>1029.5</v>
      </c>
    </row>
    <row r="1963" spans="1:4">
      <c r="A1963" s="105">
        <v>5220</v>
      </c>
      <c r="B1963" s="105">
        <v>22841</v>
      </c>
      <c r="C1963" s="106">
        <v>81.8</v>
      </c>
      <c r="D1963" s="106">
        <v>1331.8</v>
      </c>
    </row>
    <row r="1964" spans="1:4">
      <c r="A1964" s="105">
        <v>5221</v>
      </c>
      <c r="B1964" s="105">
        <v>22841</v>
      </c>
      <c r="C1964" s="106">
        <v>81.8</v>
      </c>
      <c r="D1964" s="106">
        <v>1331.8</v>
      </c>
    </row>
    <row r="1965" spans="1:4">
      <c r="A1965" s="105">
        <v>5222</v>
      </c>
      <c r="B1965" s="105">
        <v>22803</v>
      </c>
      <c r="C1965" s="106">
        <v>98.8</v>
      </c>
      <c r="D1965" s="106">
        <v>1028.7</v>
      </c>
    </row>
    <row r="1966" spans="1:4">
      <c r="A1966" s="105">
        <v>5223</v>
      </c>
      <c r="B1966" s="105">
        <v>22841</v>
      </c>
      <c r="C1966" s="106">
        <v>81.8</v>
      </c>
      <c r="D1966" s="106">
        <v>1331.8</v>
      </c>
    </row>
    <row r="1967" spans="1:4">
      <c r="A1967" s="105">
        <v>5231</v>
      </c>
      <c r="B1967" s="105">
        <v>23878</v>
      </c>
      <c r="C1967" s="106">
        <v>57.3</v>
      </c>
      <c r="D1967" s="106">
        <v>1768.4</v>
      </c>
    </row>
    <row r="1968" spans="1:4">
      <c r="A1968" s="105">
        <v>5232</v>
      </c>
      <c r="B1968" s="105">
        <v>23878</v>
      </c>
      <c r="C1968" s="106">
        <v>57.3</v>
      </c>
      <c r="D1968" s="106">
        <v>1768.4</v>
      </c>
    </row>
    <row r="1969" spans="1:4">
      <c r="A1969" s="105">
        <v>5233</v>
      </c>
      <c r="B1969" s="105">
        <v>23878</v>
      </c>
      <c r="C1969" s="106">
        <v>57.3</v>
      </c>
      <c r="D1969" s="106">
        <v>1768.4</v>
      </c>
    </row>
    <row r="1970" spans="1:4">
      <c r="A1970" s="105">
        <v>5234</v>
      </c>
      <c r="B1970" s="105">
        <v>23878</v>
      </c>
      <c r="C1970" s="106">
        <v>57.3</v>
      </c>
      <c r="D1970" s="106">
        <v>1768.4</v>
      </c>
    </row>
    <row r="1971" spans="1:4">
      <c r="A1971" s="105">
        <v>5235</v>
      </c>
      <c r="B1971" s="105">
        <v>23878</v>
      </c>
      <c r="C1971" s="106">
        <v>57.3</v>
      </c>
      <c r="D1971" s="106">
        <v>1768.4</v>
      </c>
    </row>
    <row r="1972" spans="1:4">
      <c r="A1972" s="105">
        <v>5236</v>
      </c>
      <c r="B1972" s="105">
        <v>23878</v>
      </c>
      <c r="C1972" s="106">
        <v>57.3</v>
      </c>
      <c r="D1972" s="106">
        <v>1768.4</v>
      </c>
    </row>
    <row r="1973" spans="1:4">
      <c r="A1973" s="105">
        <v>5237</v>
      </c>
      <c r="B1973" s="105">
        <v>24584</v>
      </c>
      <c r="C1973" s="106">
        <v>121.4</v>
      </c>
      <c r="D1973" s="106">
        <v>1230.3</v>
      </c>
    </row>
    <row r="1974" spans="1:4">
      <c r="A1974" s="105">
        <v>5238</v>
      </c>
      <c r="B1974" s="105">
        <v>23373</v>
      </c>
      <c r="C1974" s="106">
        <v>81</v>
      </c>
      <c r="D1974" s="106">
        <v>1463.7</v>
      </c>
    </row>
    <row r="1975" spans="1:4">
      <c r="A1975" s="105">
        <v>5240</v>
      </c>
      <c r="B1975" s="105">
        <v>23842</v>
      </c>
      <c r="C1975" s="106">
        <v>30.8</v>
      </c>
      <c r="D1975" s="106">
        <v>2317.1999999999998</v>
      </c>
    </row>
    <row r="1976" spans="1:4">
      <c r="A1976" s="105">
        <v>5241</v>
      </c>
      <c r="B1976" s="105">
        <v>23842</v>
      </c>
      <c r="C1976" s="106">
        <v>30.8</v>
      </c>
      <c r="D1976" s="106">
        <v>2317.1999999999998</v>
      </c>
    </row>
    <row r="1977" spans="1:4">
      <c r="A1977" s="105">
        <v>5242</v>
      </c>
      <c r="B1977" s="105">
        <v>23842</v>
      </c>
      <c r="C1977" s="106">
        <v>30.8</v>
      </c>
      <c r="D1977" s="106">
        <v>2317.1999999999998</v>
      </c>
    </row>
    <row r="1978" spans="1:4">
      <c r="A1978" s="105">
        <v>5243</v>
      </c>
      <c r="B1978" s="105">
        <v>23842</v>
      </c>
      <c r="C1978" s="106">
        <v>30.8</v>
      </c>
      <c r="D1978" s="106">
        <v>2317.1999999999998</v>
      </c>
    </row>
    <row r="1979" spans="1:4">
      <c r="A1979" s="105">
        <v>5244</v>
      </c>
      <c r="B1979" s="105">
        <v>24584</v>
      </c>
      <c r="C1979" s="106">
        <v>121.4</v>
      </c>
      <c r="D1979" s="106">
        <v>1230.3</v>
      </c>
    </row>
    <row r="1980" spans="1:4">
      <c r="A1980" s="105">
        <v>5245</v>
      </c>
      <c r="B1980" s="105">
        <v>23842</v>
      </c>
      <c r="C1980" s="106">
        <v>30.8</v>
      </c>
      <c r="D1980" s="106">
        <v>2317.1999999999998</v>
      </c>
    </row>
    <row r="1981" spans="1:4">
      <c r="A1981" s="105">
        <v>5250</v>
      </c>
      <c r="B1981" s="105">
        <v>23842</v>
      </c>
      <c r="C1981" s="106">
        <v>30.8</v>
      </c>
      <c r="D1981" s="106">
        <v>2317.1999999999998</v>
      </c>
    </row>
    <row r="1982" spans="1:4">
      <c r="A1982" s="105">
        <v>5251</v>
      </c>
      <c r="B1982" s="105">
        <v>23842</v>
      </c>
      <c r="C1982" s="106">
        <v>30.8</v>
      </c>
      <c r="D1982" s="106">
        <v>2317.1999999999998</v>
      </c>
    </row>
    <row r="1983" spans="1:4">
      <c r="A1983" s="105">
        <v>5252</v>
      </c>
      <c r="B1983" s="105">
        <v>23842</v>
      </c>
      <c r="C1983" s="106">
        <v>30.8</v>
      </c>
      <c r="D1983" s="106">
        <v>2317.1999999999998</v>
      </c>
    </row>
    <row r="1984" spans="1:4">
      <c r="A1984" s="105">
        <v>5253</v>
      </c>
      <c r="B1984" s="105">
        <v>24584</v>
      </c>
      <c r="C1984" s="106">
        <v>121.4</v>
      </c>
      <c r="D1984" s="106">
        <v>1230.3</v>
      </c>
    </row>
    <row r="1985" spans="1:4">
      <c r="A1985" s="105">
        <v>5254</v>
      </c>
      <c r="B1985" s="105">
        <v>24584</v>
      </c>
      <c r="C1985" s="106">
        <v>121.4</v>
      </c>
      <c r="D1985" s="106">
        <v>1230.3</v>
      </c>
    </row>
    <row r="1986" spans="1:4">
      <c r="A1986" s="105">
        <v>5255</v>
      </c>
      <c r="B1986" s="105">
        <v>24580</v>
      </c>
      <c r="C1986" s="106">
        <v>94.1</v>
      </c>
      <c r="D1986" s="106">
        <v>1186.3</v>
      </c>
    </row>
    <row r="1987" spans="1:4">
      <c r="A1987" s="105">
        <v>5256</v>
      </c>
      <c r="B1987" s="105">
        <v>24580</v>
      </c>
      <c r="C1987" s="106">
        <v>94.1</v>
      </c>
      <c r="D1987" s="106">
        <v>1186.3</v>
      </c>
    </row>
    <row r="1988" spans="1:4">
      <c r="A1988" s="105">
        <v>5259</v>
      </c>
      <c r="B1988" s="105">
        <v>24584</v>
      </c>
      <c r="C1988" s="106">
        <v>121.4</v>
      </c>
      <c r="D1988" s="106">
        <v>1230.3</v>
      </c>
    </row>
    <row r="1989" spans="1:4">
      <c r="A1989" s="105">
        <v>5260</v>
      </c>
      <c r="B1989" s="105">
        <v>24584</v>
      </c>
      <c r="C1989" s="106">
        <v>121.4</v>
      </c>
      <c r="D1989" s="106">
        <v>1230.3</v>
      </c>
    </row>
    <row r="1990" spans="1:4">
      <c r="A1990" s="105">
        <v>5261</v>
      </c>
      <c r="B1990" s="105">
        <v>24584</v>
      </c>
      <c r="C1990" s="106">
        <v>121.4</v>
      </c>
      <c r="D1990" s="106">
        <v>1230.3</v>
      </c>
    </row>
    <row r="1991" spans="1:4">
      <c r="A1991" s="105">
        <v>5262</v>
      </c>
      <c r="B1991" s="105">
        <v>26099</v>
      </c>
      <c r="C1991" s="106">
        <v>73.8</v>
      </c>
      <c r="D1991" s="106">
        <v>1554.2</v>
      </c>
    </row>
    <row r="1992" spans="1:4">
      <c r="A1992" s="105">
        <v>5263</v>
      </c>
      <c r="B1992" s="105">
        <v>26091</v>
      </c>
      <c r="C1992" s="106">
        <v>82.5</v>
      </c>
      <c r="D1992" s="106">
        <v>1633.4</v>
      </c>
    </row>
    <row r="1993" spans="1:4">
      <c r="A1993" s="105">
        <v>5264</v>
      </c>
      <c r="B1993" s="105">
        <v>23894</v>
      </c>
      <c r="C1993" s="106">
        <v>146.5</v>
      </c>
      <c r="D1993" s="106">
        <v>1029.5</v>
      </c>
    </row>
    <row r="1994" spans="1:4">
      <c r="A1994" s="105">
        <v>5265</v>
      </c>
      <c r="B1994" s="105">
        <v>25557</v>
      </c>
      <c r="C1994" s="106">
        <v>109.5</v>
      </c>
      <c r="D1994" s="106">
        <v>1444.8</v>
      </c>
    </row>
    <row r="1995" spans="1:4">
      <c r="A1995" s="105">
        <v>5266</v>
      </c>
      <c r="B1995" s="105">
        <v>25557</v>
      </c>
      <c r="C1995" s="106">
        <v>109.5</v>
      </c>
      <c r="D1995" s="106">
        <v>1444.8</v>
      </c>
    </row>
    <row r="1996" spans="1:4">
      <c r="A1996" s="105">
        <v>5267</v>
      </c>
      <c r="B1996" s="105">
        <v>25557</v>
      </c>
      <c r="C1996" s="106">
        <v>109.5</v>
      </c>
      <c r="D1996" s="106">
        <v>1444.8</v>
      </c>
    </row>
    <row r="1997" spans="1:4">
      <c r="A1997" s="105">
        <v>5268</v>
      </c>
      <c r="B1997" s="105">
        <v>26100</v>
      </c>
      <c r="C1997" s="106">
        <v>113.6</v>
      </c>
      <c r="D1997" s="106">
        <v>1487.2</v>
      </c>
    </row>
    <row r="1998" spans="1:4">
      <c r="A1998" s="105">
        <v>5269</v>
      </c>
      <c r="B1998" s="105">
        <v>26100</v>
      </c>
      <c r="C1998" s="106">
        <v>113.6</v>
      </c>
      <c r="D1998" s="106">
        <v>1487.2</v>
      </c>
    </row>
    <row r="1999" spans="1:4">
      <c r="A1999" s="105">
        <v>5270</v>
      </c>
      <c r="B1999" s="105">
        <v>25507</v>
      </c>
      <c r="C1999" s="106">
        <v>147.1</v>
      </c>
      <c r="D1999" s="106">
        <v>1276.2</v>
      </c>
    </row>
    <row r="2000" spans="1:4">
      <c r="A2000" s="105">
        <v>5271</v>
      </c>
      <c r="B2000" s="105">
        <v>26100</v>
      </c>
      <c r="C2000" s="106">
        <v>113.6</v>
      </c>
      <c r="D2000" s="106">
        <v>1487.2</v>
      </c>
    </row>
    <row r="2001" spans="1:4">
      <c r="A2001" s="105">
        <v>5272</v>
      </c>
      <c r="B2001" s="105">
        <v>26105</v>
      </c>
      <c r="C2001" s="106">
        <v>63.9</v>
      </c>
      <c r="D2001" s="106">
        <v>1474.4</v>
      </c>
    </row>
    <row r="2002" spans="1:4">
      <c r="A2002" s="105">
        <v>5273</v>
      </c>
      <c r="B2002" s="105">
        <v>26100</v>
      </c>
      <c r="C2002" s="106">
        <v>113.6</v>
      </c>
      <c r="D2002" s="106">
        <v>1487.2</v>
      </c>
    </row>
    <row r="2003" spans="1:4">
      <c r="A2003" s="105">
        <v>5275</v>
      </c>
      <c r="B2003" s="105">
        <v>26095</v>
      </c>
      <c r="C2003" s="106">
        <v>71.5</v>
      </c>
      <c r="D2003" s="106">
        <v>1360.5</v>
      </c>
    </row>
    <row r="2004" spans="1:4">
      <c r="A2004" s="105">
        <v>5276</v>
      </c>
      <c r="B2004" s="105">
        <v>26105</v>
      </c>
      <c r="C2004" s="106">
        <v>63.9</v>
      </c>
      <c r="D2004" s="106">
        <v>1474.4</v>
      </c>
    </row>
    <row r="2005" spans="1:4">
      <c r="A2005" s="105">
        <v>5277</v>
      </c>
      <c r="B2005" s="105">
        <v>26091</v>
      </c>
      <c r="C2005" s="106">
        <v>82.5</v>
      </c>
      <c r="D2005" s="106">
        <v>1633.4</v>
      </c>
    </row>
    <row r="2006" spans="1:4">
      <c r="A2006" s="105">
        <v>5278</v>
      </c>
      <c r="B2006" s="105">
        <v>26091</v>
      </c>
      <c r="C2006" s="106">
        <v>82.5</v>
      </c>
      <c r="D2006" s="106">
        <v>1633.4</v>
      </c>
    </row>
    <row r="2007" spans="1:4">
      <c r="A2007" s="105">
        <v>5279</v>
      </c>
      <c r="B2007" s="105">
        <v>26021</v>
      </c>
      <c r="C2007" s="106">
        <v>55.4</v>
      </c>
      <c r="D2007" s="106">
        <v>1654.6</v>
      </c>
    </row>
    <row r="2008" spans="1:4">
      <c r="A2008" s="105">
        <v>5280</v>
      </c>
      <c r="B2008" s="105">
        <v>26021</v>
      </c>
      <c r="C2008" s="106">
        <v>55.4</v>
      </c>
      <c r="D2008" s="106">
        <v>1654.6</v>
      </c>
    </row>
    <row r="2009" spans="1:4">
      <c r="A2009" s="105">
        <v>5290</v>
      </c>
      <c r="B2009" s="105">
        <v>26021</v>
      </c>
      <c r="C2009" s="106">
        <v>55.4</v>
      </c>
      <c r="D2009" s="106">
        <v>1654.6</v>
      </c>
    </row>
    <row r="2010" spans="1:4">
      <c r="A2010" s="105">
        <v>5291</v>
      </c>
      <c r="B2010" s="105">
        <v>26021</v>
      </c>
      <c r="C2010" s="106">
        <v>55.4</v>
      </c>
      <c r="D2010" s="106">
        <v>1654.6</v>
      </c>
    </row>
    <row r="2011" spans="1:4">
      <c r="A2011" s="105">
        <v>5301</v>
      </c>
      <c r="B2011" s="105">
        <v>25562</v>
      </c>
      <c r="C2011" s="106">
        <v>123.6</v>
      </c>
      <c r="D2011" s="106">
        <v>1339.7</v>
      </c>
    </row>
    <row r="2012" spans="1:4">
      <c r="A2012" s="105">
        <v>5302</v>
      </c>
      <c r="B2012" s="105">
        <v>25562</v>
      </c>
      <c r="C2012" s="106">
        <v>123.6</v>
      </c>
      <c r="D2012" s="106">
        <v>1339.7</v>
      </c>
    </row>
    <row r="2013" spans="1:4">
      <c r="A2013" s="105">
        <v>5303</v>
      </c>
      <c r="B2013" s="105">
        <v>25562</v>
      </c>
      <c r="C2013" s="106">
        <v>123.6</v>
      </c>
      <c r="D2013" s="106">
        <v>1339.7</v>
      </c>
    </row>
    <row r="2014" spans="1:4">
      <c r="A2014" s="105">
        <v>5304</v>
      </c>
      <c r="B2014" s="105">
        <v>24024</v>
      </c>
      <c r="C2014" s="106">
        <v>162</v>
      </c>
      <c r="D2014" s="106">
        <v>1154.7</v>
      </c>
    </row>
    <row r="2015" spans="1:4">
      <c r="A2015" s="105">
        <v>5306</v>
      </c>
      <c r="B2015" s="105">
        <v>24584</v>
      </c>
      <c r="C2015" s="106">
        <v>121.4</v>
      </c>
      <c r="D2015" s="106">
        <v>1230.3</v>
      </c>
    </row>
    <row r="2016" spans="1:4">
      <c r="A2016" s="105">
        <v>5307</v>
      </c>
      <c r="B2016" s="105">
        <v>25562</v>
      </c>
      <c r="C2016" s="106">
        <v>123.6</v>
      </c>
      <c r="D2016" s="106">
        <v>1339.7</v>
      </c>
    </row>
    <row r="2017" spans="1:4">
      <c r="A2017" s="105">
        <v>5308</v>
      </c>
      <c r="B2017" s="105">
        <v>24024</v>
      </c>
      <c r="C2017" s="106">
        <v>162</v>
      </c>
      <c r="D2017" s="106">
        <v>1154.7</v>
      </c>
    </row>
    <row r="2018" spans="1:4">
      <c r="A2018" s="105">
        <v>5309</v>
      </c>
      <c r="B2018" s="105">
        <v>24024</v>
      </c>
      <c r="C2018" s="106">
        <v>162</v>
      </c>
      <c r="D2018" s="106">
        <v>1154.7</v>
      </c>
    </row>
    <row r="2019" spans="1:4">
      <c r="A2019" s="105">
        <v>5310</v>
      </c>
      <c r="B2019" s="105">
        <v>24024</v>
      </c>
      <c r="C2019" s="106">
        <v>162</v>
      </c>
      <c r="D2019" s="106">
        <v>1154.7</v>
      </c>
    </row>
    <row r="2020" spans="1:4">
      <c r="A2020" s="105">
        <v>5311</v>
      </c>
      <c r="B2020" s="105">
        <v>25562</v>
      </c>
      <c r="C2020" s="106">
        <v>123.6</v>
      </c>
      <c r="D2020" s="106">
        <v>1339.7</v>
      </c>
    </row>
    <row r="2021" spans="1:4">
      <c r="A2021" s="105">
        <v>5320</v>
      </c>
      <c r="B2021" s="105">
        <v>24511</v>
      </c>
      <c r="C2021" s="106">
        <v>98</v>
      </c>
      <c r="D2021" s="106">
        <v>1421.5</v>
      </c>
    </row>
    <row r="2022" spans="1:4">
      <c r="A2022" s="105">
        <v>5321</v>
      </c>
      <c r="B2022" s="105">
        <v>24511</v>
      </c>
      <c r="C2022" s="106">
        <v>98</v>
      </c>
      <c r="D2022" s="106">
        <v>1421.5</v>
      </c>
    </row>
    <row r="2023" spans="1:4">
      <c r="A2023" s="105">
        <v>5322</v>
      </c>
      <c r="B2023" s="105">
        <v>24048</v>
      </c>
      <c r="C2023" s="106">
        <v>158.30000000000001</v>
      </c>
      <c r="D2023" s="106">
        <v>1100.8</v>
      </c>
    </row>
    <row r="2024" spans="1:4">
      <c r="A2024" s="105">
        <v>5330</v>
      </c>
      <c r="B2024" s="105">
        <v>24048</v>
      </c>
      <c r="C2024" s="106">
        <v>158.30000000000001</v>
      </c>
      <c r="D2024" s="106">
        <v>1100.8</v>
      </c>
    </row>
    <row r="2025" spans="1:4">
      <c r="A2025" s="105">
        <v>5331</v>
      </c>
      <c r="B2025" s="105">
        <v>24048</v>
      </c>
      <c r="C2025" s="106">
        <v>158.30000000000001</v>
      </c>
      <c r="D2025" s="106">
        <v>1100.8</v>
      </c>
    </row>
    <row r="2026" spans="1:4">
      <c r="A2026" s="105">
        <v>5332</v>
      </c>
      <c r="B2026" s="105">
        <v>24024</v>
      </c>
      <c r="C2026" s="106">
        <v>162</v>
      </c>
      <c r="D2026" s="106">
        <v>1154.7</v>
      </c>
    </row>
    <row r="2027" spans="1:4">
      <c r="A2027" s="105">
        <v>5333</v>
      </c>
      <c r="B2027" s="105">
        <v>24024</v>
      </c>
      <c r="C2027" s="106">
        <v>162</v>
      </c>
      <c r="D2027" s="106">
        <v>1154.7</v>
      </c>
    </row>
    <row r="2028" spans="1:4">
      <c r="A2028" s="105">
        <v>5340</v>
      </c>
      <c r="B2028" s="105">
        <v>24048</v>
      </c>
      <c r="C2028" s="106">
        <v>158.30000000000001</v>
      </c>
      <c r="D2028" s="106">
        <v>1100.8</v>
      </c>
    </row>
    <row r="2029" spans="1:4">
      <c r="A2029" s="105">
        <v>5341</v>
      </c>
      <c r="B2029" s="105">
        <v>24048</v>
      </c>
      <c r="C2029" s="106">
        <v>158.30000000000001</v>
      </c>
      <c r="D2029" s="106">
        <v>1100.8</v>
      </c>
    </row>
    <row r="2030" spans="1:4">
      <c r="A2030" s="105">
        <v>5342</v>
      </c>
      <c r="B2030" s="105">
        <v>24048</v>
      </c>
      <c r="C2030" s="106">
        <v>158.30000000000001</v>
      </c>
      <c r="D2030" s="106">
        <v>1100.8</v>
      </c>
    </row>
    <row r="2031" spans="1:4">
      <c r="A2031" s="105">
        <v>5343</v>
      </c>
      <c r="B2031" s="105">
        <v>24024</v>
      </c>
      <c r="C2031" s="106">
        <v>162</v>
      </c>
      <c r="D2031" s="106">
        <v>1154.7</v>
      </c>
    </row>
    <row r="2032" spans="1:4">
      <c r="A2032" s="105">
        <v>5344</v>
      </c>
      <c r="B2032" s="105">
        <v>24048</v>
      </c>
      <c r="C2032" s="106">
        <v>158.30000000000001</v>
      </c>
      <c r="D2032" s="106">
        <v>1100.8</v>
      </c>
    </row>
    <row r="2033" spans="1:4">
      <c r="A2033" s="105">
        <v>5345</v>
      </c>
      <c r="B2033" s="105">
        <v>24024</v>
      </c>
      <c r="C2033" s="106">
        <v>162</v>
      </c>
      <c r="D2033" s="106">
        <v>1154.7</v>
      </c>
    </row>
    <row r="2034" spans="1:4">
      <c r="A2034" s="105">
        <v>5346</v>
      </c>
      <c r="B2034" s="105">
        <v>24048</v>
      </c>
      <c r="C2034" s="106">
        <v>158.30000000000001</v>
      </c>
      <c r="D2034" s="106">
        <v>1100.8</v>
      </c>
    </row>
    <row r="2035" spans="1:4">
      <c r="A2035" s="105">
        <v>5350</v>
      </c>
      <c r="B2035" s="105">
        <v>23878</v>
      </c>
      <c r="C2035" s="106">
        <v>57.3</v>
      </c>
      <c r="D2035" s="106">
        <v>1768.4</v>
      </c>
    </row>
    <row r="2036" spans="1:4">
      <c r="A2036" s="105">
        <v>5351</v>
      </c>
      <c r="B2036" s="105">
        <v>23878</v>
      </c>
      <c r="C2036" s="106">
        <v>57.3</v>
      </c>
      <c r="D2036" s="106">
        <v>1768.4</v>
      </c>
    </row>
    <row r="2037" spans="1:4">
      <c r="A2037" s="105">
        <v>5352</v>
      </c>
      <c r="B2037" s="105">
        <v>23373</v>
      </c>
      <c r="C2037" s="106">
        <v>81</v>
      </c>
      <c r="D2037" s="106">
        <v>1463.7</v>
      </c>
    </row>
    <row r="2038" spans="1:4">
      <c r="A2038" s="105">
        <v>5353</v>
      </c>
      <c r="B2038" s="105">
        <v>24584</v>
      </c>
      <c r="C2038" s="106">
        <v>121.4</v>
      </c>
      <c r="D2038" s="106">
        <v>1230.3</v>
      </c>
    </row>
    <row r="2039" spans="1:4">
      <c r="A2039" s="105">
        <v>5354</v>
      </c>
      <c r="B2039" s="105">
        <v>24024</v>
      </c>
      <c r="C2039" s="106">
        <v>162</v>
      </c>
      <c r="D2039" s="106">
        <v>1154.7</v>
      </c>
    </row>
    <row r="2040" spans="1:4">
      <c r="A2040" s="105">
        <v>5355</v>
      </c>
      <c r="B2040" s="105">
        <v>23373</v>
      </c>
      <c r="C2040" s="106">
        <v>81</v>
      </c>
      <c r="D2040" s="106">
        <v>1463.7</v>
      </c>
    </row>
    <row r="2041" spans="1:4">
      <c r="A2041" s="105">
        <v>5356</v>
      </c>
      <c r="B2041" s="105">
        <v>23373</v>
      </c>
      <c r="C2041" s="106">
        <v>81</v>
      </c>
      <c r="D2041" s="106">
        <v>1463.7</v>
      </c>
    </row>
    <row r="2042" spans="1:4">
      <c r="A2042" s="105">
        <v>5357</v>
      </c>
      <c r="B2042" s="105">
        <v>24511</v>
      </c>
      <c r="C2042" s="106">
        <v>98</v>
      </c>
      <c r="D2042" s="106">
        <v>1421.5</v>
      </c>
    </row>
    <row r="2043" spans="1:4">
      <c r="A2043" s="105">
        <v>5360</v>
      </c>
      <c r="B2043" s="105">
        <v>23373</v>
      </c>
      <c r="C2043" s="106">
        <v>81</v>
      </c>
      <c r="D2043" s="106">
        <v>1463.7</v>
      </c>
    </row>
    <row r="2044" spans="1:4">
      <c r="A2044" s="105">
        <v>5371</v>
      </c>
      <c r="B2044" s="105">
        <v>23122</v>
      </c>
      <c r="C2044" s="106">
        <v>127.3</v>
      </c>
      <c r="D2044" s="106">
        <v>1177.3</v>
      </c>
    </row>
    <row r="2045" spans="1:4">
      <c r="A2045" s="105">
        <v>5372</v>
      </c>
      <c r="B2045" s="105">
        <v>23122</v>
      </c>
      <c r="C2045" s="106">
        <v>127.3</v>
      </c>
      <c r="D2045" s="106">
        <v>1177.3</v>
      </c>
    </row>
    <row r="2046" spans="1:4">
      <c r="A2046" s="105">
        <v>5373</v>
      </c>
      <c r="B2046" s="105">
        <v>24511</v>
      </c>
      <c r="C2046" s="106">
        <v>98</v>
      </c>
      <c r="D2046" s="106">
        <v>1421.5</v>
      </c>
    </row>
    <row r="2047" spans="1:4">
      <c r="A2047" s="105">
        <v>5374</v>
      </c>
      <c r="B2047" s="105">
        <v>24511</v>
      </c>
      <c r="C2047" s="106">
        <v>98</v>
      </c>
      <c r="D2047" s="106">
        <v>1421.5</v>
      </c>
    </row>
    <row r="2048" spans="1:4">
      <c r="A2048" s="105">
        <v>5381</v>
      </c>
      <c r="B2048" s="105">
        <v>24511</v>
      </c>
      <c r="C2048" s="106">
        <v>98</v>
      </c>
      <c r="D2048" s="106">
        <v>1421.5</v>
      </c>
    </row>
    <row r="2049" spans="1:4">
      <c r="A2049" s="105">
        <v>5400</v>
      </c>
      <c r="B2049" s="105">
        <v>23122</v>
      </c>
      <c r="C2049" s="106">
        <v>127.3</v>
      </c>
      <c r="D2049" s="106">
        <v>1177.3</v>
      </c>
    </row>
    <row r="2050" spans="1:4">
      <c r="A2050" s="105">
        <v>5401</v>
      </c>
      <c r="B2050" s="105">
        <v>23122</v>
      </c>
      <c r="C2050" s="106">
        <v>127.3</v>
      </c>
      <c r="D2050" s="106">
        <v>1177.3</v>
      </c>
    </row>
    <row r="2051" spans="1:4">
      <c r="A2051" s="105">
        <v>5410</v>
      </c>
      <c r="B2051" s="105">
        <v>23122</v>
      </c>
      <c r="C2051" s="106">
        <v>127.3</v>
      </c>
      <c r="D2051" s="106">
        <v>1177.3</v>
      </c>
    </row>
    <row r="2052" spans="1:4">
      <c r="A2052" s="105">
        <v>5411</v>
      </c>
      <c r="B2052" s="105">
        <v>23122</v>
      </c>
      <c r="C2052" s="106">
        <v>127.3</v>
      </c>
      <c r="D2052" s="106">
        <v>1177.3</v>
      </c>
    </row>
    <row r="2053" spans="1:4">
      <c r="A2053" s="105">
        <v>5412</v>
      </c>
      <c r="B2053" s="105">
        <v>24511</v>
      </c>
      <c r="C2053" s="106">
        <v>98</v>
      </c>
      <c r="D2053" s="106">
        <v>1421.5</v>
      </c>
    </row>
    <row r="2054" spans="1:4">
      <c r="A2054" s="105">
        <v>5413</v>
      </c>
      <c r="B2054" s="105">
        <v>21131</v>
      </c>
      <c r="C2054" s="106">
        <v>77.900000000000006</v>
      </c>
      <c r="D2054" s="106">
        <v>1543</v>
      </c>
    </row>
    <row r="2055" spans="1:4">
      <c r="A2055" s="105">
        <v>5414</v>
      </c>
      <c r="B2055" s="105">
        <v>21131</v>
      </c>
      <c r="C2055" s="106">
        <v>77.900000000000006</v>
      </c>
      <c r="D2055" s="106">
        <v>1543</v>
      </c>
    </row>
    <row r="2056" spans="1:4">
      <c r="A2056" s="105">
        <v>5415</v>
      </c>
      <c r="B2056" s="105">
        <v>21131</v>
      </c>
      <c r="C2056" s="106">
        <v>77.900000000000006</v>
      </c>
      <c r="D2056" s="106">
        <v>1543</v>
      </c>
    </row>
    <row r="2057" spans="1:4">
      <c r="A2057" s="105">
        <v>5416</v>
      </c>
      <c r="B2057" s="105">
        <v>21131</v>
      </c>
      <c r="C2057" s="106">
        <v>77.900000000000006</v>
      </c>
      <c r="D2057" s="106">
        <v>1543</v>
      </c>
    </row>
    <row r="2058" spans="1:4">
      <c r="A2058" s="105">
        <v>5417</v>
      </c>
      <c r="B2058" s="105">
        <v>21131</v>
      </c>
      <c r="C2058" s="106">
        <v>77.900000000000006</v>
      </c>
      <c r="D2058" s="106">
        <v>1543</v>
      </c>
    </row>
    <row r="2059" spans="1:4">
      <c r="A2059" s="105">
        <v>5418</v>
      </c>
      <c r="B2059" s="105">
        <v>21131</v>
      </c>
      <c r="C2059" s="106">
        <v>77.900000000000006</v>
      </c>
      <c r="D2059" s="106">
        <v>1543</v>
      </c>
    </row>
    <row r="2060" spans="1:4">
      <c r="A2060" s="105">
        <v>5419</v>
      </c>
      <c r="B2060" s="105">
        <v>21131</v>
      </c>
      <c r="C2060" s="106">
        <v>77.900000000000006</v>
      </c>
      <c r="D2060" s="106">
        <v>1543</v>
      </c>
    </row>
    <row r="2061" spans="1:4">
      <c r="A2061" s="105">
        <v>5420</v>
      </c>
      <c r="B2061" s="105">
        <v>21131</v>
      </c>
      <c r="C2061" s="106">
        <v>77.900000000000006</v>
      </c>
      <c r="D2061" s="106">
        <v>1543</v>
      </c>
    </row>
    <row r="2062" spans="1:4">
      <c r="A2062" s="105">
        <v>5421</v>
      </c>
      <c r="B2062" s="105">
        <v>21131</v>
      </c>
      <c r="C2062" s="106">
        <v>77.900000000000006</v>
      </c>
      <c r="D2062" s="106">
        <v>1543</v>
      </c>
    </row>
    <row r="2063" spans="1:4">
      <c r="A2063" s="105">
        <v>5422</v>
      </c>
      <c r="B2063" s="105">
        <v>20062</v>
      </c>
      <c r="C2063" s="106">
        <v>140.19999999999999</v>
      </c>
      <c r="D2063" s="106">
        <v>1252.3</v>
      </c>
    </row>
    <row r="2064" spans="1:4">
      <c r="A2064" s="105">
        <v>5431</v>
      </c>
      <c r="B2064" s="105">
        <v>20062</v>
      </c>
      <c r="C2064" s="106">
        <v>140.19999999999999</v>
      </c>
      <c r="D2064" s="106">
        <v>1252.3</v>
      </c>
    </row>
    <row r="2065" spans="1:4">
      <c r="A2065" s="105">
        <v>5432</v>
      </c>
      <c r="B2065" s="105">
        <v>18201</v>
      </c>
      <c r="C2065" s="106">
        <v>290.5</v>
      </c>
      <c r="D2065" s="106">
        <v>772.2</v>
      </c>
    </row>
    <row r="2066" spans="1:4">
      <c r="A2066" s="105">
        <v>5433</v>
      </c>
      <c r="B2066" s="105">
        <v>18201</v>
      </c>
      <c r="C2066" s="106">
        <v>290.5</v>
      </c>
      <c r="D2066" s="106">
        <v>772.2</v>
      </c>
    </row>
    <row r="2067" spans="1:4">
      <c r="A2067" s="105">
        <v>5434</v>
      </c>
      <c r="B2067" s="105">
        <v>18201</v>
      </c>
      <c r="C2067" s="106">
        <v>290.5</v>
      </c>
      <c r="D2067" s="106">
        <v>772.2</v>
      </c>
    </row>
    <row r="2068" spans="1:4">
      <c r="A2068" s="105">
        <v>5440</v>
      </c>
      <c r="B2068" s="105">
        <v>20062</v>
      </c>
      <c r="C2068" s="106">
        <v>140.19999999999999</v>
      </c>
      <c r="D2068" s="106">
        <v>1252.3</v>
      </c>
    </row>
    <row r="2069" spans="1:4">
      <c r="A2069" s="105">
        <v>5451</v>
      </c>
      <c r="B2069" s="105">
        <v>21131</v>
      </c>
      <c r="C2069" s="106">
        <v>77.900000000000006</v>
      </c>
      <c r="D2069" s="106">
        <v>1543</v>
      </c>
    </row>
    <row r="2070" spans="1:4">
      <c r="A2070" s="105">
        <v>5452</v>
      </c>
      <c r="B2070" s="105">
        <v>21131</v>
      </c>
      <c r="C2070" s="106">
        <v>77.900000000000006</v>
      </c>
      <c r="D2070" s="106">
        <v>1543</v>
      </c>
    </row>
    <row r="2071" spans="1:4">
      <c r="A2071" s="105">
        <v>5453</v>
      </c>
      <c r="B2071" s="105">
        <v>21131</v>
      </c>
      <c r="C2071" s="106">
        <v>77.900000000000006</v>
      </c>
      <c r="D2071" s="106">
        <v>1543</v>
      </c>
    </row>
    <row r="2072" spans="1:4">
      <c r="A2072" s="105">
        <v>5454</v>
      </c>
      <c r="B2072" s="105">
        <v>21131</v>
      </c>
      <c r="C2072" s="106">
        <v>77.900000000000006</v>
      </c>
      <c r="D2072" s="106">
        <v>1543</v>
      </c>
    </row>
    <row r="2073" spans="1:4">
      <c r="A2073" s="105">
        <v>5455</v>
      </c>
      <c r="B2073" s="105">
        <v>21131</v>
      </c>
      <c r="C2073" s="106">
        <v>77.900000000000006</v>
      </c>
      <c r="D2073" s="106">
        <v>1543</v>
      </c>
    </row>
    <row r="2074" spans="1:4">
      <c r="A2074" s="105">
        <v>5460</v>
      </c>
      <c r="B2074" s="105">
        <v>23122</v>
      </c>
      <c r="C2074" s="106">
        <v>127.3</v>
      </c>
      <c r="D2074" s="106">
        <v>1177.3</v>
      </c>
    </row>
    <row r="2075" spans="1:4">
      <c r="A2075" s="105">
        <v>5461</v>
      </c>
      <c r="B2075" s="105">
        <v>21131</v>
      </c>
      <c r="C2075" s="106">
        <v>77.900000000000006</v>
      </c>
      <c r="D2075" s="106">
        <v>1543</v>
      </c>
    </row>
    <row r="2076" spans="1:4">
      <c r="A2076" s="105">
        <v>5462</v>
      </c>
      <c r="B2076" s="105">
        <v>21131</v>
      </c>
      <c r="C2076" s="106">
        <v>77.900000000000006</v>
      </c>
      <c r="D2076" s="106">
        <v>1543</v>
      </c>
    </row>
    <row r="2077" spans="1:4">
      <c r="A2077" s="105">
        <v>5464</v>
      </c>
      <c r="B2077" s="105">
        <v>21133</v>
      </c>
      <c r="C2077" s="106">
        <v>148.30000000000001</v>
      </c>
      <c r="D2077" s="106">
        <v>1195.5999999999999</v>
      </c>
    </row>
    <row r="2078" spans="1:4">
      <c r="A2078" s="105">
        <v>5470</v>
      </c>
      <c r="B2078" s="105">
        <v>21133</v>
      </c>
      <c r="C2078" s="106">
        <v>148.30000000000001</v>
      </c>
      <c r="D2078" s="106">
        <v>1195.5999999999999</v>
      </c>
    </row>
    <row r="2079" spans="1:4">
      <c r="A2079" s="105">
        <v>5471</v>
      </c>
      <c r="B2079" s="105">
        <v>21133</v>
      </c>
      <c r="C2079" s="106">
        <v>148.30000000000001</v>
      </c>
      <c r="D2079" s="106">
        <v>1195.5999999999999</v>
      </c>
    </row>
    <row r="2080" spans="1:4">
      <c r="A2080" s="105">
        <v>5472</v>
      </c>
      <c r="B2080" s="105">
        <v>21133</v>
      </c>
      <c r="C2080" s="106">
        <v>148.30000000000001</v>
      </c>
      <c r="D2080" s="106">
        <v>1195.5999999999999</v>
      </c>
    </row>
    <row r="2081" spans="1:4">
      <c r="A2081" s="105">
        <v>5473</v>
      </c>
      <c r="B2081" s="105">
        <v>21133</v>
      </c>
      <c r="C2081" s="106">
        <v>148.30000000000001</v>
      </c>
      <c r="D2081" s="106">
        <v>1195.5999999999999</v>
      </c>
    </row>
    <row r="2082" spans="1:4">
      <c r="A2082" s="105">
        <v>5480</v>
      </c>
      <c r="B2082" s="105">
        <v>21133</v>
      </c>
      <c r="C2082" s="106">
        <v>148.30000000000001</v>
      </c>
      <c r="D2082" s="106">
        <v>1195.5999999999999</v>
      </c>
    </row>
    <row r="2083" spans="1:4">
      <c r="A2083" s="105">
        <v>5481</v>
      </c>
      <c r="B2083" s="105">
        <v>18120</v>
      </c>
      <c r="C2083" s="106">
        <v>292.10000000000002</v>
      </c>
      <c r="D2083" s="106">
        <v>902.5</v>
      </c>
    </row>
    <row r="2084" spans="1:4">
      <c r="A2084" s="105">
        <v>5482</v>
      </c>
      <c r="B2084" s="105">
        <v>18201</v>
      </c>
      <c r="C2084" s="106">
        <v>290.5</v>
      </c>
      <c r="D2084" s="106">
        <v>772.2</v>
      </c>
    </row>
    <row r="2085" spans="1:4">
      <c r="A2085" s="105">
        <v>5483</v>
      </c>
      <c r="B2085" s="105">
        <v>18201</v>
      </c>
      <c r="C2085" s="106">
        <v>290.5</v>
      </c>
      <c r="D2085" s="106">
        <v>772.2</v>
      </c>
    </row>
    <row r="2086" spans="1:4">
      <c r="A2086" s="105">
        <v>5485</v>
      </c>
      <c r="B2086" s="105">
        <v>18201</v>
      </c>
      <c r="C2086" s="106">
        <v>290.5</v>
      </c>
      <c r="D2086" s="106">
        <v>772.2</v>
      </c>
    </row>
    <row r="2087" spans="1:4">
      <c r="A2087" s="105">
        <v>5490</v>
      </c>
      <c r="B2087" s="105">
        <v>21133</v>
      </c>
      <c r="C2087" s="106">
        <v>148.30000000000001</v>
      </c>
      <c r="D2087" s="106">
        <v>1195.5999999999999</v>
      </c>
    </row>
    <row r="2088" spans="1:4">
      <c r="A2088" s="105">
        <v>5491</v>
      </c>
      <c r="B2088" s="105">
        <v>21131</v>
      </c>
      <c r="C2088" s="106">
        <v>77.900000000000006</v>
      </c>
      <c r="D2088" s="106">
        <v>1543</v>
      </c>
    </row>
    <row r="2089" spans="1:4">
      <c r="A2089" s="105">
        <v>5493</v>
      </c>
      <c r="B2089" s="105">
        <v>21131</v>
      </c>
      <c r="C2089" s="106">
        <v>77.900000000000006</v>
      </c>
      <c r="D2089" s="106">
        <v>1543</v>
      </c>
    </row>
    <row r="2090" spans="1:4">
      <c r="A2090" s="105">
        <v>5495</v>
      </c>
      <c r="B2090" s="105">
        <v>18120</v>
      </c>
      <c r="C2090" s="106">
        <v>292.10000000000002</v>
      </c>
      <c r="D2090" s="106">
        <v>902.5</v>
      </c>
    </row>
    <row r="2091" spans="1:4">
      <c r="A2091" s="105">
        <v>5501</v>
      </c>
      <c r="B2091" s="105">
        <v>23122</v>
      </c>
      <c r="C2091" s="106">
        <v>127.3</v>
      </c>
      <c r="D2091" s="106">
        <v>1177.3</v>
      </c>
    </row>
    <row r="2092" spans="1:4">
      <c r="A2092" s="105">
        <v>5502</v>
      </c>
      <c r="B2092" s="105">
        <v>23122</v>
      </c>
      <c r="C2092" s="106">
        <v>127.3</v>
      </c>
      <c r="D2092" s="106">
        <v>1177.3</v>
      </c>
    </row>
    <row r="2093" spans="1:4">
      <c r="A2093" s="105">
        <v>5510</v>
      </c>
      <c r="B2093" s="105">
        <v>21133</v>
      </c>
      <c r="C2093" s="106">
        <v>148.30000000000001</v>
      </c>
      <c r="D2093" s="106">
        <v>1195.5999999999999</v>
      </c>
    </row>
    <row r="2094" spans="1:4">
      <c r="A2094" s="105">
        <v>5520</v>
      </c>
      <c r="B2094" s="105">
        <v>21133</v>
      </c>
      <c r="C2094" s="106">
        <v>148.30000000000001</v>
      </c>
      <c r="D2094" s="106">
        <v>1195.5999999999999</v>
      </c>
    </row>
    <row r="2095" spans="1:4">
      <c r="A2095" s="105">
        <v>5521</v>
      </c>
      <c r="B2095" s="105">
        <v>21133</v>
      </c>
      <c r="C2095" s="106">
        <v>148.30000000000001</v>
      </c>
      <c r="D2095" s="106">
        <v>1195.5999999999999</v>
      </c>
    </row>
    <row r="2096" spans="1:4">
      <c r="A2096" s="105">
        <v>5522</v>
      </c>
      <c r="B2096" s="105">
        <v>21133</v>
      </c>
      <c r="C2096" s="106">
        <v>148.30000000000001</v>
      </c>
      <c r="D2096" s="106">
        <v>1195.5999999999999</v>
      </c>
    </row>
    <row r="2097" spans="1:4">
      <c r="A2097" s="105">
        <v>5523</v>
      </c>
      <c r="B2097" s="105">
        <v>21133</v>
      </c>
      <c r="C2097" s="106">
        <v>148.30000000000001</v>
      </c>
      <c r="D2097" s="106">
        <v>1195.5999999999999</v>
      </c>
    </row>
    <row r="2098" spans="1:4">
      <c r="A2098" s="105">
        <v>5540</v>
      </c>
      <c r="B2098" s="105">
        <v>18120</v>
      </c>
      <c r="C2098" s="106">
        <v>292.10000000000002</v>
      </c>
      <c r="D2098" s="106">
        <v>902.5</v>
      </c>
    </row>
    <row r="2099" spans="1:4">
      <c r="A2099" s="105">
        <v>5550</v>
      </c>
      <c r="B2099" s="105">
        <v>21133</v>
      </c>
      <c r="C2099" s="106">
        <v>148.30000000000001</v>
      </c>
      <c r="D2099" s="106">
        <v>1195.5999999999999</v>
      </c>
    </row>
    <row r="2100" spans="1:4">
      <c r="A2100" s="105">
        <v>5552</v>
      </c>
      <c r="B2100" s="105">
        <v>22050</v>
      </c>
      <c r="C2100" s="106">
        <v>174.8</v>
      </c>
      <c r="D2100" s="106">
        <v>1148.2</v>
      </c>
    </row>
    <row r="2101" spans="1:4">
      <c r="A2101" s="105">
        <v>5554</v>
      </c>
      <c r="B2101" s="105">
        <v>22050</v>
      </c>
      <c r="C2101" s="106">
        <v>174.8</v>
      </c>
      <c r="D2101" s="106">
        <v>1148.2</v>
      </c>
    </row>
    <row r="2102" spans="1:4">
      <c r="A2102" s="105">
        <v>5555</v>
      </c>
      <c r="B2102" s="105">
        <v>21133</v>
      </c>
      <c r="C2102" s="106">
        <v>148.30000000000001</v>
      </c>
      <c r="D2102" s="106">
        <v>1195.5999999999999</v>
      </c>
    </row>
    <row r="2103" spans="1:4">
      <c r="A2103" s="105">
        <v>5556</v>
      </c>
      <c r="B2103" s="105">
        <v>22050</v>
      </c>
      <c r="C2103" s="106">
        <v>174.8</v>
      </c>
      <c r="D2103" s="106">
        <v>1148.2</v>
      </c>
    </row>
    <row r="2104" spans="1:4">
      <c r="A2104" s="105">
        <v>5558</v>
      </c>
      <c r="B2104" s="105">
        <v>22050</v>
      </c>
      <c r="C2104" s="106">
        <v>174.8</v>
      </c>
      <c r="D2104" s="106">
        <v>1148.2</v>
      </c>
    </row>
    <row r="2105" spans="1:4">
      <c r="A2105" s="105">
        <v>5560</v>
      </c>
      <c r="B2105" s="105">
        <v>21133</v>
      </c>
      <c r="C2105" s="106">
        <v>148.30000000000001</v>
      </c>
      <c r="D2105" s="106">
        <v>1195.5999999999999</v>
      </c>
    </row>
    <row r="2106" spans="1:4">
      <c r="A2106" s="105">
        <v>5570</v>
      </c>
      <c r="B2106" s="105">
        <v>22008</v>
      </c>
      <c r="C2106" s="106">
        <v>184</v>
      </c>
      <c r="D2106" s="106">
        <v>1021.3</v>
      </c>
    </row>
    <row r="2107" spans="1:4">
      <c r="A2107" s="105">
        <v>5571</v>
      </c>
      <c r="B2107" s="105">
        <v>22008</v>
      </c>
      <c r="C2107" s="106">
        <v>184</v>
      </c>
      <c r="D2107" s="106">
        <v>1021.3</v>
      </c>
    </row>
    <row r="2108" spans="1:4">
      <c r="A2108" s="105">
        <v>5572</v>
      </c>
      <c r="B2108" s="105">
        <v>22008</v>
      </c>
      <c r="C2108" s="106">
        <v>184</v>
      </c>
      <c r="D2108" s="106">
        <v>1021.3</v>
      </c>
    </row>
    <row r="2109" spans="1:4">
      <c r="A2109" s="105">
        <v>5573</v>
      </c>
      <c r="B2109" s="105">
        <v>22008</v>
      </c>
      <c r="C2109" s="106">
        <v>184</v>
      </c>
      <c r="D2109" s="106">
        <v>1021.3</v>
      </c>
    </row>
    <row r="2110" spans="1:4">
      <c r="A2110" s="105">
        <v>5575</v>
      </c>
      <c r="B2110" s="105">
        <v>22031</v>
      </c>
      <c r="C2110" s="106">
        <v>166.5</v>
      </c>
      <c r="D2110" s="106">
        <v>1056</v>
      </c>
    </row>
    <row r="2111" spans="1:4">
      <c r="A2111" s="105">
        <v>5576</v>
      </c>
      <c r="B2111" s="105">
        <v>22046</v>
      </c>
      <c r="C2111" s="106">
        <v>184.3</v>
      </c>
      <c r="D2111" s="106">
        <v>1032.2</v>
      </c>
    </row>
    <row r="2112" spans="1:4">
      <c r="A2112" s="105">
        <v>5577</v>
      </c>
      <c r="B2112" s="105">
        <v>22049</v>
      </c>
      <c r="C2112" s="106">
        <v>200.6</v>
      </c>
      <c r="D2112" s="106">
        <v>868</v>
      </c>
    </row>
    <row r="2113" spans="1:4">
      <c r="A2113" s="105">
        <v>5580</v>
      </c>
      <c r="B2113" s="105">
        <v>22031</v>
      </c>
      <c r="C2113" s="106">
        <v>166.5</v>
      </c>
      <c r="D2113" s="106">
        <v>1056</v>
      </c>
    </row>
    <row r="2114" spans="1:4">
      <c r="A2114" s="105">
        <v>5581</v>
      </c>
      <c r="B2114" s="105">
        <v>22031</v>
      </c>
      <c r="C2114" s="106">
        <v>166.5</v>
      </c>
      <c r="D2114" s="106">
        <v>1056</v>
      </c>
    </row>
    <row r="2115" spans="1:4">
      <c r="A2115" s="105">
        <v>5582</v>
      </c>
      <c r="B2115" s="105">
        <v>22046</v>
      </c>
      <c r="C2115" s="106">
        <v>184.3</v>
      </c>
      <c r="D2115" s="106">
        <v>1032.2</v>
      </c>
    </row>
    <row r="2116" spans="1:4">
      <c r="A2116" s="105">
        <v>5583</v>
      </c>
      <c r="B2116" s="105">
        <v>22046</v>
      </c>
      <c r="C2116" s="106">
        <v>184.3</v>
      </c>
      <c r="D2116" s="106">
        <v>1032.2</v>
      </c>
    </row>
    <row r="2117" spans="1:4">
      <c r="A2117" s="105">
        <v>5600</v>
      </c>
      <c r="B2117" s="105">
        <v>18120</v>
      </c>
      <c r="C2117" s="106">
        <v>292.10000000000002</v>
      </c>
      <c r="D2117" s="106">
        <v>902.5</v>
      </c>
    </row>
    <row r="2118" spans="1:4">
      <c r="A2118" s="105">
        <v>5601</v>
      </c>
      <c r="B2118" s="105">
        <v>18120</v>
      </c>
      <c r="C2118" s="106">
        <v>292.10000000000002</v>
      </c>
      <c r="D2118" s="106">
        <v>902.5</v>
      </c>
    </row>
    <row r="2119" spans="1:4">
      <c r="A2119" s="105">
        <v>5602</v>
      </c>
      <c r="B2119" s="105">
        <v>22050</v>
      </c>
      <c r="C2119" s="106">
        <v>174.8</v>
      </c>
      <c r="D2119" s="106">
        <v>1148.2</v>
      </c>
    </row>
    <row r="2120" spans="1:4">
      <c r="A2120" s="105">
        <v>5603</v>
      </c>
      <c r="B2120" s="105">
        <v>18217</v>
      </c>
      <c r="C2120" s="106">
        <v>151.6</v>
      </c>
      <c r="D2120" s="106">
        <v>1184.4000000000001</v>
      </c>
    </row>
    <row r="2121" spans="1:4">
      <c r="A2121" s="105">
        <v>5604</v>
      </c>
      <c r="B2121" s="105">
        <v>18217</v>
      </c>
      <c r="C2121" s="106">
        <v>151.6</v>
      </c>
      <c r="D2121" s="106">
        <v>1184.4000000000001</v>
      </c>
    </row>
    <row r="2122" spans="1:4">
      <c r="A2122" s="105">
        <v>5605</v>
      </c>
      <c r="B2122" s="105">
        <v>18192</v>
      </c>
      <c r="C2122" s="106">
        <v>172.7</v>
      </c>
      <c r="D2122" s="106">
        <v>975.3</v>
      </c>
    </row>
    <row r="2123" spans="1:4">
      <c r="A2123" s="105">
        <v>5606</v>
      </c>
      <c r="B2123" s="105">
        <v>18192</v>
      </c>
      <c r="C2123" s="106">
        <v>172.7</v>
      </c>
      <c r="D2123" s="106">
        <v>975.3</v>
      </c>
    </row>
    <row r="2124" spans="1:4">
      <c r="A2124" s="105">
        <v>5607</v>
      </c>
      <c r="B2124" s="105">
        <v>18217</v>
      </c>
      <c r="C2124" s="106">
        <v>151.6</v>
      </c>
      <c r="D2124" s="106">
        <v>1184.4000000000001</v>
      </c>
    </row>
    <row r="2125" spans="1:4">
      <c r="A2125" s="105">
        <v>5608</v>
      </c>
      <c r="B2125" s="105">
        <v>18120</v>
      </c>
      <c r="C2125" s="106">
        <v>292.10000000000002</v>
      </c>
      <c r="D2125" s="106">
        <v>902.5</v>
      </c>
    </row>
    <row r="2126" spans="1:4">
      <c r="A2126" s="105">
        <v>5609</v>
      </c>
      <c r="B2126" s="105">
        <v>18120</v>
      </c>
      <c r="C2126" s="106">
        <v>292.10000000000002</v>
      </c>
      <c r="D2126" s="106">
        <v>902.5</v>
      </c>
    </row>
    <row r="2127" spans="1:4">
      <c r="A2127" s="105">
        <v>5630</v>
      </c>
      <c r="B2127" s="105">
        <v>18217</v>
      </c>
      <c r="C2127" s="106">
        <v>151.6</v>
      </c>
      <c r="D2127" s="106">
        <v>1184.4000000000001</v>
      </c>
    </row>
    <row r="2128" spans="1:4">
      <c r="A2128" s="105">
        <v>5631</v>
      </c>
      <c r="B2128" s="105">
        <v>18217</v>
      </c>
      <c r="C2128" s="106">
        <v>151.6</v>
      </c>
      <c r="D2128" s="106">
        <v>1184.4000000000001</v>
      </c>
    </row>
    <row r="2129" spans="1:4">
      <c r="A2129" s="105">
        <v>5632</v>
      </c>
      <c r="B2129" s="105">
        <v>18217</v>
      </c>
      <c r="C2129" s="106">
        <v>151.6</v>
      </c>
      <c r="D2129" s="106">
        <v>1184.4000000000001</v>
      </c>
    </row>
    <row r="2130" spans="1:4">
      <c r="A2130" s="105">
        <v>5633</v>
      </c>
      <c r="B2130" s="105">
        <v>18044</v>
      </c>
      <c r="C2130" s="106">
        <v>192.5</v>
      </c>
      <c r="D2130" s="106">
        <v>972.8</v>
      </c>
    </row>
    <row r="2131" spans="1:4">
      <c r="A2131" s="105">
        <v>5640</v>
      </c>
      <c r="B2131" s="105">
        <v>18217</v>
      </c>
      <c r="C2131" s="106">
        <v>151.6</v>
      </c>
      <c r="D2131" s="106">
        <v>1184.4000000000001</v>
      </c>
    </row>
    <row r="2132" spans="1:4">
      <c r="A2132" s="105">
        <v>5641</v>
      </c>
      <c r="B2132" s="105">
        <v>18044</v>
      </c>
      <c r="C2132" s="106">
        <v>192.5</v>
      </c>
      <c r="D2132" s="106">
        <v>972.8</v>
      </c>
    </row>
    <row r="2133" spans="1:4">
      <c r="A2133" s="105">
        <v>5642</v>
      </c>
      <c r="B2133" s="105">
        <v>18044</v>
      </c>
      <c r="C2133" s="106">
        <v>192.5</v>
      </c>
      <c r="D2133" s="106">
        <v>972.8</v>
      </c>
    </row>
    <row r="2134" spans="1:4">
      <c r="A2134" s="105">
        <v>5650</v>
      </c>
      <c r="B2134" s="105">
        <v>18044</v>
      </c>
      <c r="C2134" s="106">
        <v>192.5</v>
      </c>
      <c r="D2134" s="106">
        <v>972.8</v>
      </c>
    </row>
    <row r="2135" spans="1:4">
      <c r="A2135" s="105">
        <v>5651</v>
      </c>
      <c r="B2135" s="105">
        <v>18044</v>
      </c>
      <c r="C2135" s="106">
        <v>192.5</v>
      </c>
      <c r="D2135" s="106">
        <v>972.8</v>
      </c>
    </row>
    <row r="2136" spans="1:4">
      <c r="A2136" s="105">
        <v>5652</v>
      </c>
      <c r="B2136" s="105">
        <v>18083</v>
      </c>
      <c r="C2136" s="106">
        <v>165.5</v>
      </c>
      <c r="D2136" s="106">
        <v>953.9</v>
      </c>
    </row>
    <row r="2137" spans="1:4">
      <c r="A2137" s="105">
        <v>5653</v>
      </c>
      <c r="B2137" s="105">
        <v>18195</v>
      </c>
      <c r="C2137" s="106">
        <v>136.5</v>
      </c>
      <c r="D2137" s="106">
        <v>903.9</v>
      </c>
    </row>
    <row r="2138" spans="1:4">
      <c r="A2138" s="105">
        <v>5654</v>
      </c>
      <c r="B2138" s="105">
        <v>18195</v>
      </c>
      <c r="C2138" s="106">
        <v>136.5</v>
      </c>
      <c r="D2138" s="106">
        <v>903.9</v>
      </c>
    </row>
    <row r="2139" spans="1:4">
      <c r="A2139" s="105">
        <v>5655</v>
      </c>
      <c r="B2139" s="105">
        <v>18195</v>
      </c>
      <c r="C2139" s="106">
        <v>136.5</v>
      </c>
      <c r="D2139" s="106">
        <v>903.9</v>
      </c>
    </row>
    <row r="2140" spans="1:4">
      <c r="A2140" s="105">
        <v>5660</v>
      </c>
      <c r="B2140" s="105">
        <v>18195</v>
      </c>
      <c r="C2140" s="106">
        <v>136.5</v>
      </c>
      <c r="D2140" s="106">
        <v>903.9</v>
      </c>
    </row>
    <row r="2141" spans="1:4">
      <c r="A2141" s="105">
        <v>5661</v>
      </c>
      <c r="B2141" s="105">
        <v>18012</v>
      </c>
      <c r="C2141" s="106">
        <v>186.1</v>
      </c>
      <c r="D2141" s="106">
        <v>883</v>
      </c>
    </row>
    <row r="2142" spans="1:4">
      <c r="A2142" s="105">
        <v>5670</v>
      </c>
      <c r="B2142" s="105">
        <v>18069</v>
      </c>
      <c r="C2142" s="106">
        <v>191.2</v>
      </c>
      <c r="D2142" s="106">
        <v>838.5</v>
      </c>
    </row>
    <row r="2143" spans="1:4">
      <c r="A2143" s="105">
        <v>5671</v>
      </c>
      <c r="B2143" s="105">
        <v>18195</v>
      </c>
      <c r="C2143" s="106">
        <v>136.5</v>
      </c>
      <c r="D2143" s="106">
        <v>903.9</v>
      </c>
    </row>
    <row r="2144" spans="1:4">
      <c r="A2144" s="105">
        <v>5680</v>
      </c>
      <c r="B2144" s="105">
        <v>18195</v>
      </c>
      <c r="C2144" s="106">
        <v>136.5</v>
      </c>
      <c r="D2144" s="106">
        <v>903.9</v>
      </c>
    </row>
    <row r="2145" spans="1:4">
      <c r="A2145" s="105">
        <v>5690</v>
      </c>
      <c r="B2145" s="105">
        <v>18012</v>
      </c>
      <c r="C2145" s="106">
        <v>186.1</v>
      </c>
      <c r="D2145" s="106">
        <v>883</v>
      </c>
    </row>
    <row r="2146" spans="1:4">
      <c r="A2146" s="105">
        <v>5700</v>
      </c>
      <c r="B2146" s="105">
        <v>18201</v>
      </c>
      <c r="C2146" s="106">
        <v>290.5</v>
      </c>
      <c r="D2146" s="106">
        <v>772.2</v>
      </c>
    </row>
    <row r="2147" spans="1:4">
      <c r="A2147" s="105">
        <v>5701</v>
      </c>
      <c r="B2147" s="105">
        <v>23034</v>
      </c>
      <c r="C2147" s="106">
        <v>159.69999999999999</v>
      </c>
      <c r="D2147" s="106">
        <v>995.6</v>
      </c>
    </row>
    <row r="2148" spans="1:4">
      <c r="A2148" s="105">
        <v>5710</v>
      </c>
      <c r="B2148" s="105">
        <v>18201</v>
      </c>
      <c r="C2148" s="106">
        <v>290.5</v>
      </c>
      <c r="D2148" s="106">
        <v>772.2</v>
      </c>
    </row>
    <row r="2149" spans="1:4">
      <c r="A2149" s="105">
        <v>5720</v>
      </c>
      <c r="B2149" s="105">
        <v>16001</v>
      </c>
      <c r="C2149" s="106">
        <v>227.9</v>
      </c>
      <c r="D2149" s="106">
        <v>722</v>
      </c>
    </row>
    <row r="2150" spans="1:4">
      <c r="A2150" s="105">
        <v>5722</v>
      </c>
      <c r="B2150" s="105">
        <v>16096</v>
      </c>
      <c r="C2150" s="106">
        <v>275.89999999999998</v>
      </c>
      <c r="D2150" s="106">
        <v>765</v>
      </c>
    </row>
    <row r="2151" spans="1:4">
      <c r="A2151" s="105">
        <v>5723</v>
      </c>
      <c r="B2151" s="105">
        <v>16090</v>
      </c>
      <c r="C2151" s="106">
        <v>267.7</v>
      </c>
      <c r="D2151" s="106">
        <v>613.9</v>
      </c>
    </row>
    <row r="2152" spans="1:4">
      <c r="A2152" s="105">
        <v>5724</v>
      </c>
      <c r="B2152" s="105">
        <v>17043</v>
      </c>
      <c r="C2152" s="106">
        <v>497.7</v>
      </c>
      <c r="D2152" s="106">
        <v>507.4</v>
      </c>
    </row>
    <row r="2153" spans="1:4">
      <c r="A2153" s="105">
        <v>5725</v>
      </c>
      <c r="B2153" s="105">
        <v>16096</v>
      </c>
      <c r="C2153" s="106">
        <v>275.89999999999998</v>
      </c>
      <c r="D2153" s="106">
        <v>765</v>
      </c>
    </row>
    <row r="2154" spans="1:4">
      <c r="A2154" s="105">
        <v>5730</v>
      </c>
      <c r="B2154" s="105">
        <v>17110</v>
      </c>
      <c r="C2154" s="106">
        <v>278</v>
      </c>
      <c r="D2154" s="106">
        <v>794</v>
      </c>
    </row>
    <row r="2155" spans="1:4">
      <c r="A2155" s="105">
        <v>5731</v>
      </c>
      <c r="B2155" s="105">
        <v>22823</v>
      </c>
      <c r="C2155" s="106">
        <v>60.5</v>
      </c>
      <c r="D2155" s="106">
        <v>1224.8</v>
      </c>
    </row>
    <row r="2156" spans="1:4">
      <c r="A2156" s="105">
        <v>5732</v>
      </c>
      <c r="B2156" s="105">
        <v>17110</v>
      </c>
      <c r="C2156" s="106">
        <v>278</v>
      </c>
      <c r="D2156" s="106">
        <v>794</v>
      </c>
    </row>
    <row r="2157" spans="1:4">
      <c r="A2157" s="105">
        <v>5733</v>
      </c>
      <c r="B2157" s="105">
        <v>17126</v>
      </c>
      <c r="C2157" s="106">
        <v>435.6</v>
      </c>
      <c r="D2157" s="106">
        <v>618.5</v>
      </c>
    </row>
    <row r="2158" spans="1:4">
      <c r="A2158" s="105">
        <v>5734</v>
      </c>
      <c r="B2158" s="105">
        <v>17043</v>
      </c>
      <c r="C2158" s="106">
        <v>497.7</v>
      </c>
      <c r="D2158" s="106">
        <v>507.4</v>
      </c>
    </row>
    <row r="2159" spans="1:4">
      <c r="A2159" s="105">
        <v>5950</v>
      </c>
      <c r="B2159" s="105">
        <v>23034</v>
      </c>
      <c r="C2159" s="106">
        <v>159.69999999999999</v>
      </c>
      <c r="D2159" s="106">
        <v>995.6</v>
      </c>
    </row>
    <row r="2160" spans="1:4">
      <c r="A2160" s="105">
        <v>6000</v>
      </c>
      <c r="B2160" s="105">
        <v>9225</v>
      </c>
      <c r="C2160" s="106">
        <v>375.9</v>
      </c>
      <c r="D2160" s="106">
        <v>651.20000000000005</v>
      </c>
    </row>
    <row r="2161" spans="1:4">
      <c r="A2161" s="105">
        <v>6003</v>
      </c>
      <c r="B2161" s="105">
        <v>9225</v>
      </c>
      <c r="C2161" s="106">
        <v>375.9</v>
      </c>
      <c r="D2161" s="106">
        <v>651.20000000000005</v>
      </c>
    </row>
    <row r="2162" spans="1:4">
      <c r="A2162" s="105">
        <v>6004</v>
      </c>
      <c r="B2162" s="105">
        <v>9225</v>
      </c>
      <c r="C2162" s="106">
        <v>375.9</v>
      </c>
      <c r="D2162" s="106">
        <v>651.20000000000005</v>
      </c>
    </row>
    <row r="2163" spans="1:4">
      <c r="A2163" s="105">
        <v>6005</v>
      </c>
      <c r="B2163" s="105">
        <v>9225</v>
      </c>
      <c r="C2163" s="106">
        <v>375.9</v>
      </c>
      <c r="D2163" s="106">
        <v>651.20000000000005</v>
      </c>
    </row>
    <row r="2164" spans="1:4">
      <c r="A2164" s="105">
        <v>6006</v>
      </c>
      <c r="B2164" s="105">
        <v>9225</v>
      </c>
      <c r="C2164" s="106">
        <v>375.9</v>
      </c>
      <c r="D2164" s="106">
        <v>651.20000000000005</v>
      </c>
    </row>
    <row r="2165" spans="1:4">
      <c r="A2165" s="105">
        <v>6007</v>
      </c>
      <c r="B2165" s="105">
        <v>9225</v>
      </c>
      <c r="C2165" s="106">
        <v>375.9</v>
      </c>
      <c r="D2165" s="106">
        <v>651.20000000000005</v>
      </c>
    </row>
    <row r="2166" spans="1:4">
      <c r="A2166" s="105">
        <v>6008</v>
      </c>
      <c r="B2166" s="105">
        <v>9215</v>
      </c>
      <c r="C2166" s="106">
        <v>450.4</v>
      </c>
      <c r="D2166" s="106">
        <v>511.3</v>
      </c>
    </row>
    <row r="2167" spans="1:4">
      <c r="A2167" s="105">
        <v>6009</v>
      </c>
      <c r="B2167" s="105">
        <v>9215</v>
      </c>
      <c r="C2167" s="106">
        <v>450.4</v>
      </c>
      <c r="D2167" s="106">
        <v>511.3</v>
      </c>
    </row>
    <row r="2168" spans="1:4">
      <c r="A2168" s="105">
        <v>6010</v>
      </c>
      <c r="B2168" s="105">
        <v>9215</v>
      </c>
      <c r="C2168" s="106">
        <v>450.4</v>
      </c>
      <c r="D2168" s="106">
        <v>511.3</v>
      </c>
    </row>
    <row r="2169" spans="1:4">
      <c r="A2169" s="105">
        <v>6011</v>
      </c>
      <c r="B2169" s="105">
        <v>9215</v>
      </c>
      <c r="C2169" s="106">
        <v>450.4</v>
      </c>
      <c r="D2169" s="106">
        <v>511.3</v>
      </c>
    </row>
    <row r="2170" spans="1:4">
      <c r="A2170" s="105">
        <v>6012</v>
      </c>
      <c r="B2170" s="105">
        <v>9215</v>
      </c>
      <c r="C2170" s="106">
        <v>450.4</v>
      </c>
      <c r="D2170" s="106">
        <v>511.3</v>
      </c>
    </row>
    <row r="2171" spans="1:4">
      <c r="A2171" s="105">
        <v>6014</v>
      </c>
      <c r="B2171" s="105">
        <v>9215</v>
      </c>
      <c r="C2171" s="106">
        <v>450.4</v>
      </c>
      <c r="D2171" s="106">
        <v>511.3</v>
      </c>
    </row>
    <row r="2172" spans="1:4">
      <c r="A2172" s="105">
        <v>6015</v>
      </c>
      <c r="B2172" s="105">
        <v>9215</v>
      </c>
      <c r="C2172" s="106">
        <v>450.4</v>
      </c>
      <c r="D2172" s="106">
        <v>511.3</v>
      </c>
    </row>
    <row r="2173" spans="1:4">
      <c r="A2173" s="105">
        <v>6016</v>
      </c>
      <c r="B2173" s="105">
        <v>9225</v>
      </c>
      <c r="C2173" s="106">
        <v>375.9</v>
      </c>
      <c r="D2173" s="106">
        <v>651.20000000000005</v>
      </c>
    </row>
    <row r="2174" spans="1:4">
      <c r="A2174" s="105">
        <v>6017</v>
      </c>
      <c r="B2174" s="105">
        <v>9225</v>
      </c>
      <c r="C2174" s="106">
        <v>375.9</v>
      </c>
      <c r="D2174" s="106">
        <v>651.20000000000005</v>
      </c>
    </row>
    <row r="2175" spans="1:4">
      <c r="A2175" s="105">
        <v>6018</v>
      </c>
      <c r="B2175" s="105">
        <v>9215</v>
      </c>
      <c r="C2175" s="106">
        <v>450.4</v>
      </c>
      <c r="D2175" s="106">
        <v>511.3</v>
      </c>
    </row>
    <row r="2176" spans="1:4">
      <c r="A2176" s="105">
        <v>6019</v>
      </c>
      <c r="B2176" s="105">
        <v>9215</v>
      </c>
      <c r="C2176" s="106">
        <v>450.4</v>
      </c>
      <c r="D2176" s="106">
        <v>511.3</v>
      </c>
    </row>
    <row r="2177" spans="1:4">
      <c r="A2177" s="105">
        <v>6020</v>
      </c>
      <c r="B2177" s="105">
        <v>9215</v>
      </c>
      <c r="C2177" s="106">
        <v>450.4</v>
      </c>
      <c r="D2177" s="106">
        <v>511.3</v>
      </c>
    </row>
    <row r="2178" spans="1:4">
      <c r="A2178" s="105">
        <v>6021</v>
      </c>
      <c r="B2178" s="105">
        <v>9225</v>
      </c>
      <c r="C2178" s="106">
        <v>375.9</v>
      </c>
      <c r="D2178" s="106">
        <v>651.20000000000005</v>
      </c>
    </row>
    <row r="2179" spans="1:4">
      <c r="A2179" s="105">
        <v>6022</v>
      </c>
      <c r="B2179" s="105">
        <v>9225</v>
      </c>
      <c r="C2179" s="106">
        <v>375.9</v>
      </c>
      <c r="D2179" s="106">
        <v>651.20000000000005</v>
      </c>
    </row>
    <row r="2180" spans="1:4">
      <c r="A2180" s="105">
        <v>6023</v>
      </c>
      <c r="B2180" s="105">
        <v>9225</v>
      </c>
      <c r="C2180" s="106">
        <v>375.9</v>
      </c>
      <c r="D2180" s="106">
        <v>651.20000000000005</v>
      </c>
    </row>
    <row r="2181" spans="1:4">
      <c r="A2181" s="105">
        <v>6024</v>
      </c>
      <c r="B2181" s="105">
        <v>9225</v>
      </c>
      <c r="C2181" s="106">
        <v>375.9</v>
      </c>
      <c r="D2181" s="106">
        <v>651.20000000000005</v>
      </c>
    </row>
    <row r="2182" spans="1:4">
      <c r="A2182" s="105">
        <v>6025</v>
      </c>
      <c r="B2182" s="105">
        <v>9215</v>
      </c>
      <c r="C2182" s="106">
        <v>450.4</v>
      </c>
      <c r="D2182" s="106">
        <v>511.3</v>
      </c>
    </row>
    <row r="2183" spans="1:4">
      <c r="A2183" s="105">
        <v>6026</v>
      </c>
      <c r="B2183" s="105">
        <v>9225</v>
      </c>
      <c r="C2183" s="106">
        <v>375.9</v>
      </c>
      <c r="D2183" s="106">
        <v>651.20000000000005</v>
      </c>
    </row>
    <row r="2184" spans="1:4">
      <c r="A2184" s="105">
        <v>6027</v>
      </c>
      <c r="B2184" s="105">
        <v>9225</v>
      </c>
      <c r="C2184" s="106">
        <v>375.9</v>
      </c>
      <c r="D2184" s="106">
        <v>651.20000000000005</v>
      </c>
    </row>
    <row r="2185" spans="1:4">
      <c r="A2185" s="105">
        <v>6028</v>
      </c>
      <c r="B2185" s="105">
        <v>9225</v>
      </c>
      <c r="C2185" s="106">
        <v>375.9</v>
      </c>
      <c r="D2185" s="106">
        <v>651.20000000000005</v>
      </c>
    </row>
    <row r="2186" spans="1:4">
      <c r="A2186" s="105">
        <v>6029</v>
      </c>
      <c r="B2186" s="105">
        <v>9215</v>
      </c>
      <c r="C2186" s="106">
        <v>450.4</v>
      </c>
      <c r="D2186" s="106">
        <v>511.3</v>
      </c>
    </row>
    <row r="2187" spans="1:4">
      <c r="A2187" s="105">
        <v>6030</v>
      </c>
      <c r="B2187" s="105">
        <v>9178</v>
      </c>
      <c r="C2187" s="106">
        <v>302.39999999999998</v>
      </c>
      <c r="D2187" s="106">
        <v>823.7</v>
      </c>
    </row>
    <row r="2188" spans="1:4">
      <c r="A2188" s="105">
        <v>6031</v>
      </c>
      <c r="B2188" s="105">
        <v>9053</v>
      </c>
      <c r="C2188" s="106">
        <v>308.5</v>
      </c>
      <c r="D2188" s="106">
        <v>692.8</v>
      </c>
    </row>
    <row r="2189" spans="1:4">
      <c r="A2189" s="105">
        <v>6032</v>
      </c>
      <c r="B2189" s="105">
        <v>9178</v>
      </c>
      <c r="C2189" s="106">
        <v>302.39999999999998</v>
      </c>
      <c r="D2189" s="106">
        <v>823.7</v>
      </c>
    </row>
    <row r="2190" spans="1:4">
      <c r="A2190" s="105">
        <v>6033</v>
      </c>
      <c r="B2190" s="105">
        <v>9178</v>
      </c>
      <c r="C2190" s="106">
        <v>302.39999999999998</v>
      </c>
      <c r="D2190" s="106">
        <v>823.7</v>
      </c>
    </row>
    <row r="2191" spans="1:4">
      <c r="A2191" s="105">
        <v>6034</v>
      </c>
      <c r="B2191" s="105">
        <v>9178</v>
      </c>
      <c r="C2191" s="106">
        <v>302.39999999999998</v>
      </c>
      <c r="D2191" s="106">
        <v>823.7</v>
      </c>
    </row>
    <row r="2192" spans="1:4">
      <c r="A2192" s="105">
        <v>6035</v>
      </c>
      <c r="B2192" s="105">
        <v>9178</v>
      </c>
      <c r="C2192" s="106">
        <v>302.39999999999998</v>
      </c>
      <c r="D2192" s="106">
        <v>823.7</v>
      </c>
    </row>
    <row r="2193" spans="1:4">
      <c r="A2193" s="105">
        <v>6036</v>
      </c>
      <c r="B2193" s="105">
        <v>9178</v>
      </c>
      <c r="C2193" s="106">
        <v>302.39999999999998</v>
      </c>
      <c r="D2193" s="106">
        <v>823.7</v>
      </c>
    </row>
    <row r="2194" spans="1:4">
      <c r="A2194" s="105">
        <v>6037</v>
      </c>
      <c r="B2194" s="105">
        <v>9178</v>
      </c>
      <c r="C2194" s="106">
        <v>302.39999999999998</v>
      </c>
      <c r="D2194" s="106">
        <v>823.7</v>
      </c>
    </row>
    <row r="2195" spans="1:4">
      <c r="A2195" s="105">
        <v>6038</v>
      </c>
      <c r="B2195" s="105">
        <v>9178</v>
      </c>
      <c r="C2195" s="106">
        <v>302.39999999999998</v>
      </c>
      <c r="D2195" s="106">
        <v>823.7</v>
      </c>
    </row>
    <row r="2196" spans="1:4">
      <c r="A2196" s="105">
        <v>6041</v>
      </c>
      <c r="B2196" s="105">
        <v>9178</v>
      </c>
      <c r="C2196" s="106">
        <v>302.39999999999998</v>
      </c>
      <c r="D2196" s="106">
        <v>823.7</v>
      </c>
    </row>
    <row r="2197" spans="1:4">
      <c r="A2197" s="105">
        <v>6042</v>
      </c>
      <c r="B2197" s="105">
        <v>9114</v>
      </c>
      <c r="C2197" s="106">
        <v>587.79999999999995</v>
      </c>
      <c r="D2197" s="106">
        <v>431.4</v>
      </c>
    </row>
    <row r="2198" spans="1:4">
      <c r="A2198" s="105">
        <v>6043</v>
      </c>
      <c r="B2198" s="105">
        <v>9114</v>
      </c>
      <c r="C2198" s="106">
        <v>587.79999999999995</v>
      </c>
      <c r="D2198" s="106">
        <v>431.4</v>
      </c>
    </row>
    <row r="2199" spans="1:4">
      <c r="A2199" s="105">
        <v>6044</v>
      </c>
      <c r="B2199" s="105">
        <v>9114</v>
      </c>
      <c r="C2199" s="106">
        <v>587.79999999999995</v>
      </c>
      <c r="D2199" s="106">
        <v>431.4</v>
      </c>
    </row>
    <row r="2200" spans="1:4">
      <c r="A2200" s="105">
        <v>6050</v>
      </c>
      <c r="B2200" s="105">
        <v>9225</v>
      </c>
      <c r="C2200" s="106">
        <v>375.9</v>
      </c>
      <c r="D2200" s="106">
        <v>651.20000000000005</v>
      </c>
    </row>
    <row r="2201" spans="1:4">
      <c r="A2201" s="105">
        <v>6051</v>
      </c>
      <c r="B2201" s="105">
        <v>9225</v>
      </c>
      <c r="C2201" s="106">
        <v>375.9</v>
      </c>
      <c r="D2201" s="106">
        <v>651.20000000000005</v>
      </c>
    </row>
    <row r="2202" spans="1:4">
      <c r="A2202" s="105">
        <v>6052</v>
      </c>
      <c r="B2202" s="105">
        <v>9225</v>
      </c>
      <c r="C2202" s="106">
        <v>375.9</v>
      </c>
      <c r="D2202" s="106">
        <v>651.20000000000005</v>
      </c>
    </row>
    <row r="2203" spans="1:4">
      <c r="A2203" s="105">
        <v>6053</v>
      </c>
      <c r="B2203" s="105">
        <v>9225</v>
      </c>
      <c r="C2203" s="106">
        <v>375.9</v>
      </c>
      <c r="D2203" s="106">
        <v>651.20000000000005</v>
      </c>
    </row>
    <row r="2204" spans="1:4">
      <c r="A2204" s="105">
        <v>6054</v>
      </c>
      <c r="B2204" s="105">
        <v>9021</v>
      </c>
      <c r="C2204" s="106">
        <v>321.8</v>
      </c>
      <c r="D2204" s="106">
        <v>665.1</v>
      </c>
    </row>
    <row r="2205" spans="1:4">
      <c r="A2205" s="105">
        <v>6055</v>
      </c>
      <c r="B2205" s="105">
        <v>9021</v>
      </c>
      <c r="C2205" s="106">
        <v>321.8</v>
      </c>
      <c r="D2205" s="106">
        <v>665.1</v>
      </c>
    </row>
    <row r="2206" spans="1:4">
      <c r="A2206" s="105">
        <v>6056</v>
      </c>
      <c r="B2206" s="105">
        <v>9021</v>
      </c>
      <c r="C2206" s="106">
        <v>321.8</v>
      </c>
      <c r="D2206" s="106">
        <v>665.1</v>
      </c>
    </row>
    <row r="2207" spans="1:4">
      <c r="A2207" s="105">
        <v>6057</v>
      </c>
      <c r="B2207" s="105">
        <v>9021</v>
      </c>
      <c r="C2207" s="106">
        <v>321.8</v>
      </c>
      <c r="D2207" s="106">
        <v>665.1</v>
      </c>
    </row>
    <row r="2208" spans="1:4">
      <c r="A2208" s="105">
        <v>6058</v>
      </c>
      <c r="B2208" s="105">
        <v>9021</v>
      </c>
      <c r="C2208" s="106">
        <v>321.8</v>
      </c>
      <c r="D2208" s="106">
        <v>665.1</v>
      </c>
    </row>
    <row r="2209" spans="1:4">
      <c r="A2209" s="105">
        <v>6059</v>
      </c>
      <c r="B2209" s="105">
        <v>9225</v>
      </c>
      <c r="C2209" s="106">
        <v>375.9</v>
      </c>
      <c r="D2209" s="106">
        <v>651.20000000000005</v>
      </c>
    </row>
    <row r="2210" spans="1:4">
      <c r="A2210" s="105">
        <v>6060</v>
      </c>
      <c r="B2210" s="105">
        <v>9225</v>
      </c>
      <c r="C2210" s="106">
        <v>375.9</v>
      </c>
      <c r="D2210" s="106">
        <v>651.20000000000005</v>
      </c>
    </row>
    <row r="2211" spans="1:4">
      <c r="A2211" s="105">
        <v>6061</v>
      </c>
      <c r="B2211" s="105">
        <v>9225</v>
      </c>
      <c r="C2211" s="106">
        <v>375.9</v>
      </c>
      <c r="D2211" s="106">
        <v>651.20000000000005</v>
      </c>
    </row>
    <row r="2212" spans="1:4">
      <c r="A2212" s="105">
        <v>6062</v>
      </c>
      <c r="B2212" s="105">
        <v>9225</v>
      </c>
      <c r="C2212" s="106">
        <v>375.9</v>
      </c>
      <c r="D2212" s="106">
        <v>651.20000000000005</v>
      </c>
    </row>
    <row r="2213" spans="1:4">
      <c r="A2213" s="105">
        <v>6063</v>
      </c>
      <c r="B2213" s="105">
        <v>9021</v>
      </c>
      <c r="C2213" s="106">
        <v>321.8</v>
      </c>
      <c r="D2213" s="106">
        <v>665.1</v>
      </c>
    </row>
    <row r="2214" spans="1:4">
      <c r="A2214" s="105">
        <v>6064</v>
      </c>
      <c r="B2214" s="105">
        <v>9225</v>
      </c>
      <c r="C2214" s="106">
        <v>375.9</v>
      </c>
      <c r="D2214" s="106">
        <v>651.20000000000005</v>
      </c>
    </row>
    <row r="2215" spans="1:4">
      <c r="A2215" s="105">
        <v>6065</v>
      </c>
      <c r="B2215" s="105">
        <v>9225</v>
      </c>
      <c r="C2215" s="106">
        <v>375.9</v>
      </c>
      <c r="D2215" s="106">
        <v>651.20000000000005</v>
      </c>
    </row>
    <row r="2216" spans="1:4">
      <c r="A2216" s="105">
        <v>6066</v>
      </c>
      <c r="B2216" s="105">
        <v>9225</v>
      </c>
      <c r="C2216" s="106">
        <v>375.9</v>
      </c>
      <c r="D2216" s="106">
        <v>651.20000000000005</v>
      </c>
    </row>
    <row r="2217" spans="1:4">
      <c r="A2217" s="105">
        <v>6067</v>
      </c>
      <c r="B2217" s="105">
        <v>9225</v>
      </c>
      <c r="C2217" s="106">
        <v>375.9</v>
      </c>
      <c r="D2217" s="106">
        <v>651.20000000000005</v>
      </c>
    </row>
    <row r="2218" spans="1:4">
      <c r="A2218" s="105">
        <v>6068</v>
      </c>
      <c r="B2218" s="105">
        <v>9021</v>
      </c>
      <c r="C2218" s="106">
        <v>321.8</v>
      </c>
      <c r="D2218" s="106">
        <v>665.1</v>
      </c>
    </row>
    <row r="2219" spans="1:4">
      <c r="A2219" s="105">
        <v>6069</v>
      </c>
      <c r="B2219" s="105">
        <v>9053</v>
      </c>
      <c r="C2219" s="106">
        <v>308.5</v>
      </c>
      <c r="D2219" s="106">
        <v>692.8</v>
      </c>
    </row>
    <row r="2220" spans="1:4">
      <c r="A2220" s="105">
        <v>6070</v>
      </c>
      <c r="B2220" s="105">
        <v>9021</v>
      </c>
      <c r="C2220" s="106">
        <v>321.8</v>
      </c>
      <c r="D2220" s="106">
        <v>665.1</v>
      </c>
    </row>
    <row r="2221" spans="1:4">
      <c r="A2221" s="105">
        <v>6071</v>
      </c>
      <c r="B2221" s="105">
        <v>9240</v>
      </c>
      <c r="C2221" s="106">
        <v>171.4</v>
      </c>
      <c r="D2221" s="106">
        <v>1040.2</v>
      </c>
    </row>
    <row r="2222" spans="1:4">
      <c r="A2222" s="105">
        <v>6072</v>
      </c>
      <c r="B2222" s="105">
        <v>9240</v>
      </c>
      <c r="C2222" s="106">
        <v>171.4</v>
      </c>
      <c r="D2222" s="106">
        <v>1040.2</v>
      </c>
    </row>
    <row r="2223" spans="1:4">
      <c r="A2223" s="105">
        <v>6073</v>
      </c>
      <c r="B2223" s="105">
        <v>9240</v>
      </c>
      <c r="C2223" s="106">
        <v>171.4</v>
      </c>
      <c r="D2223" s="106">
        <v>1040.2</v>
      </c>
    </row>
    <row r="2224" spans="1:4">
      <c r="A2224" s="105">
        <v>6074</v>
      </c>
      <c r="B2224" s="105">
        <v>9240</v>
      </c>
      <c r="C2224" s="106">
        <v>171.4</v>
      </c>
      <c r="D2224" s="106">
        <v>1040.2</v>
      </c>
    </row>
    <row r="2225" spans="1:4">
      <c r="A2225" s="105">
        <v>6076</v>
      </c>
      <c r="B2225" s="105">
        <v>9240</v>
      </c>
      <c r="C2225" s="106">
        <v>171.4</v>
      </c>
      <c r="D2225" s="106">
        <v>1040.2</v>
      </c>
    </row>
    <row r="2226" spans="1:4">
      <c r="A2226" s="105">
        <v>6077</v>
      </c>
      <c r="B2226" s="105">
        <v>9053</v>
      </c>
      <c r="C2226" s="106">
        <v>308.5</v>
      </c>
      <c r="D2226" s="106">
        <v>692.8</v>
      </c>
    </row>
    <row r="2227" spans="1:4">
      <c r="A2227" s="105">
        <v>6078</v>
      </c>
      <c r="B2227" s="105">
        <v>9053</v>
      </c>
      <c r="C2227" s="106">
        <v>308.5</v>
      </c>
      <c r="D2227" s="106">
        <v>692.8</v>
      </c>
    </row>
    <row r="2228" spans="1:4">
      <c r="A2228" s="105">
        <v>6079</v>
      </c>
      <c r="B2228" s="105">
        <v>9053</v>
      </c>
      <c r="C2228" s="106">
        <v>308.5</v>
      </c>
      <c r="D2228" s="106">
        <v>692.8</v>
      </c>
    </row>
    <row r="2229" spans="1:4">
      <c r="A2229" s="105">
        <v>6081</v>
      </c>
      <c r="B2229" s="105">
        <v>9240</v>
      </c>
      <c r="C2229" s="106">
        <v>171.4</v>
      </c>
      <c r="D2229" s="106">
        <v>1040.2</v>
      </c>
    </row>
    <row r="2230" spans="1:4">
      <c r="A2230" s="105">
        <v>6082</v>
      </c>
      <c r="B2230" s="105">
        <v>9240</v>
      </c>
      <c r="C2230" s="106">
        <v>171.4</v>
      </c>
      <c r="D2230" s="106">
        <v>1040.2</v>
      </c>
    </row>
    <row r="2231" spans="1:4">
      <c r="A2231" s="105">
        <v>6083</v>
      </c>
      <c r="B2231" s="105">
        <v>9053</v>
      </c>
      <c r="C2231" s="106">
        <v>308.5</v>
      </c>
      <c r="D2231" s="106">
        <v>692.8</v>
      </c>
    </row>
    <row r="2232" spans="1:4">
      <c r="A2232" s="105">
        <v>6084</v>
      </c>
      <c r="B2232" s="105">
        <v>9053</v>
      </c>
      <c r="C2232" s="106">
        <v>308.5</v>
      </c>
      <c r="D2232" s="106">
        <v>692.8</v>
      </c>
    </row>
    <row r="2233" spans="1:4">
      <c r="A2233" s="105">
        <v>6090</v>
      </c>
      <c r="B2233" s="105">
        <v>9225</v>
      </c>
      <c r="C2233" s="106">
        <v>375.9</v>
      </c>
      <c r="D2233" s="106">
        <v>651.20000000000005</v>
      </c>
    </row>
    <row r="2234" spans="1:4">
      <c r="A2234" s="105">
        <v>6100</v>
      </c>
      <c r="B2234" s="105">
        <v>9225</v>
      </c>
      <c r="C2234" s="106">
        <v>375.9</v>
      </c>
      <c r="D2234" s="106">
        <v>651.20000000000005</v>
      </c>
    </row>
    <row r="2235" spans="1:4">
      <c r="A2235" s="105">
        <v>6101</v>
      </c>
      <c r="B2235" s="105">
        <v>9225</v>
      </c>
      <c r="C2235" s="106">
        <v>375.9</v>
      </c>
      <c r="D2235" s="106">
        <v>651.20000000000005</v>
      </c>
    </row>
    <row r="2236" spans="1:4">
      <c r="A2236" s="105">
        <v>6102</v>
      </c>
      <c r="B2236" s="105">
        <v>9021</v>
      </c>
      <c r="C2236" s="106">
        <v>321.8</v>
      </c>
      <c r="D2236" s="106">
        <v>665.1</v>
      </c>
    </row>
    <row r="2237" spans="1:4">
      <c r="A2237" s="105">
        <v>6103</v>
      </c>
      <c r="B2237" s="105">
        <v>9225</v>
      </c>
      <c r="C2237" s="106">
        <v>375.9</v>
      </c>
      <c r="D2237" s="106">
        <v>651.20000000000005</v>
      </c>
    </row>
    <row r="2238" spans="1:4">
      <c r="A2238" s="105">
        <v>6104</v>
      </c>
      <c r="B2238" s="105">
        <v>9021</v>
      </c>
      <c r="C2238" s="106">
        <v>321.8</v>
      </c>
      <c r="D2238" s="106">
        <v>665.1</v>
      </c>
    </row>
    <row r="2239" spans="1:4">
      <c r="A2239" s="105">
        <v>6105</v>
      </c>
      <c r="B2239" s="105">
        <v>9021</v>
      </c>
      <c r="C2239" s="106">
        <v>321.8</v>
      </c>
      <c r="D2239" s="106">
        <v>665.1</v>
      </c>
    </row>
    <row r="2240" spans="1:4">
      <c r="A2240" s="105">
        <v>6106</v>
      </c>
      <c r="B2240" s="105">
        <v>9021</v>
      </c>
      <c r="C2240" s="106">
        <v>321.8</v>
      </c>
      <c r="D2240" s="106">
        <v>665.1</v>
      </c>
    </row>
    <row r="2241" spans="1:4">
      <c r="A2241" s="105">
        <v>6107</v>
      </c>
      <c r="B2241" s="105">
        <v>9172</v>
      </c>
      <c r="C2241" s="106">
        <v>314</v>
      </c>
      <c r="D2241" s="106">
        <v>820.6</v>
      </c>
    </row>
    <row r="2242" spans="1:4">
      <c r="A2242" s="105">
        <v>6108</v>
      </c>
      <c r="B2242" s="105">
        <v>9172</v>
      </c>
      <c r="C2242" s="106">
        <v>314</v>
      </c>
      <c r="D2242" s="106">
        <v>820.6</v>
      </c>
    </row>
    <row r="2243" spans="1:4">
      <c r="A2243" s="105">
        <v>6109</v>
      </c>
      <c r="B2243" s="105">
        <v>9021</v>
      </c>
      <c r="C2243" s="106">
        <v>321.8</v>
      </c>
      <c r="D2243" s="106">
        <v>665.1</v>
      </c>
    </row>
    <row r="2244" spans="1:4">
      <c r="A2244" s="105">
        <v>6110</v>
      </c>
      <c r="B2244" s="105">
        <v>9172</v>
      </c>
      <c r="C2244" s="106">
        <v>314</v>
      </c>
      <c r="D2244" s="106">
        <v>820.6</v>
      </c>
    </row>
    <row r="2245" spans="1:4">
      <c r="A2245" s="105">
        <v>6111</v>
      </c>
      <c r="B2245" s="105">
        <v>9172</v>
      </c>
      <c r="C2245" s="106">
        <v>314</v>
      </c>
      <c r="D2245" s="106">
        <v>820.6</v>
      </c>
    </row>
    <row r="2246" spans="1:4">
      <c r="A2246" s="105">
        <v>6112</v>
      </c>
      <c r="B2246" s="105">
        <v>9172</v>
      </c>
      <c r="C2246" s="106">
        <v>314</v>
      </c>
      <c r="D2246" s="106">
        <v>820.6</v>
      </c>
    </row>
    <row r="2247" spans="1:4">
      <c r="A2247" s="105">
        <v>6121</v>
      </c>
      <c r="B2247" s="105">
        <v>9172</v>
      </c>
      <c r="C2247" s="106">
        <v>314</v>
      </c>
      <c r="D2247" s="106">
        <v>820.6</v>
      </c>
    </row>
    <row r="2248" spans="1:4">
      <c r="A2248" s="105">
        <v>6122</v>
      </c>
      <c r="B2248" s="105">
        <v>9172</v>
      </c>
      <c r="C2248" s="106">
        <v>314</v>
      </c>
      <c r="D2248" s="106">
        <v>820.6</v>
      </c>
    </row>
    <row r="2249" spans="1:4">
      <c r="A2249" s="105">
        <v>6123</v>
      </c>
      <c r="B2249" s="105">
        <v>9172</v>
      </c>
      <c r="C2249" s="106">
        <v>314</v>
      </c>
      <c r="D2249" s="106">
        <v>820.6</v>
      </c>
    </row>
    <row r="2250" spans="1:4">
      <c r="A2250" s="105">
        <v>6124</v>
      </c>
      <c r="B2250" s="105">
        <v>9538</v>
      </c>
      <c r="C2250" s="106">
        <v>166.1</v>
      </c>
      <c r="D2250" s="106">
        <v>1187.9000000000001</v>
      </c>
    </row>
    <row r="2251" spans="1:4">
      <c r="A2251" s="105">
        <v>6125</v>
      </c>
      <c r="B2251" s="105">
        <v>9172</v>
      </c>
      <c r="C2251" s="106">
        <v>314</v>
      </c>
      <c r="D2251" s="106">
        <v>820.6</v>
      </c>
    </row>
    <row r="2252" spans="1:4">
      <c r="A2252" s="105">
        <v>6126</v>
      </c>
      <c r="B2252" s="105">
        <v>9977</v>
      </c>
      <c r="C2252" s="106">
        <v>421.4</v>
      </c>
      <c r="D2252" s="106">
        <v>501.1</v>
      </c>
    </row>
    <row r="2253" spans="1:4">
      <c r="A2253" s="105">
        <v>6147</v>
      </c>
      <c r="B2253" s="105">
        <v>9172</v>
      </c>
      <c r="C2253" s="106">
        <v>314</v>
      </c>
      <c r="D2253" s="106">
        <v>820.6</v>
      </c>
    </row>
    <row r="2254" spans="1:4">
      <c r="A2254" s="105">
        <v>6148</v>
      </c>
      <c r="B2254" s="105">
        <v>9172</v>
      </c>
      <c r="C2254" s="106">
        <v>314</v>
      </c>
      <c r="D2254" s="106">
        <v>820.6</v>
      </c>
    </row>
    <row r="2255" spans="1:4">
      <c r="A2255" s="105">
        <v>6149</v>
      </c>
      <c r="B2255" s="105">
        <v>9172</v>
      </c>
      <c r="C2255" s="106">
        <v>314</v>
      </c>
      <c r="D2255" s="106">
        <v>820.6</v>
      </c>
    </row>
    <row r="2256" spans="1:4">
      <c r="A2256" s="105">
        <v>6150</v>
      </c>
      <c r="B2256" s="105">
        <v>9172</v>
      </c>
      <c r="C2256" s="106">
        <v>314</v>
      </c>
      <c r="D2256" s="106">
        <v>820.6</v>
      </c>
    </row>
    <row r="2257" spans="1:4">
      <c r="A2257" s="105">
        <v>6151</v>
      </c>
      <c r="B2257" s="105">
        <v>9225</v>
      </c>
      <c r="C2257" s="106">
        <v>375.9</v>
      </c>
      <c r="D2257" s="106">
        <v>651.20000000000005</v>
      </c>
    </row>
    <row r="2258" spans="1:4">
      <c r="A2258" s="105">
        <v>6152</v>
      </c>
      <c r="B2258" s="105">
        <v>9172</v>
      </c>
      <c r="C2258" s="106">
        <v>314</v>
      </c>
      <c r="D2258" s="106">
        <v>820.6</v>
      </c>
    </row>
    <row r="2259" spans="1:4">
      <c r="A2259" s="105">
        <v>6153</v>
      </c>
      <c r="B2259" s="105">
        <v>9172</v>
      </c>
      <c r="C2259" s="106">
        <v>314</v>
      </c>
      <c r="D2259" s="106">
        <v>820.6</v>
      </c>
    </row>
    <row r="2260" spans="1:4">
      <c r="A2260" s="105">
        <v>6154</v>
      </c>
      <c r="B2260" s="105">
        <v>9172</v>
      </c>
      <c r="C2260" s="106">
        <v>314</v>
      </c>
      <c r="D2260" s="106">
        <v>820.6</v>
      </c>
    </row>
    <row r="2261" spans="1:4">
      <c r="A2261" s="105">
        <v>6155</v>
      </c>
      <c r="B2261" s="105">
        <v>9172</v>
      </c>
      <c r="C2261" s="106">
        <v>314</v>
      </c>
      <c r="D2261" s="106">
        <v>820.6</v>
      </c>
    </row>
    <row r="2262" spans="1:4">
      <c r="A2262" s="105">
        <v>6156</v>
      </c>
      <c r="B2262" s="105">
        <v>9172</v>
      </c>
      <c r="C2262" s="106">
        <v>314</v>
      </c>
      <c r="D2262" s="106">
        <v>820.6</v>
      </c>
    </row>
    <row r="2263" spans="1:4">
      <c r="A2263" s="105">
        <v>6157</v>
      </c>
      <c r="B2263" s="105">
        <v>9215</v>
      </c>
      <c r="C2263" s="106">
        <v>450.4</v>
      </c>
      <c r="D2263" s="106">
        <v>511.3</v>
      </c>
    </row>
    <row r="2264" spans="1:4">
      <c r="A2264" s="105">
        <v>6158</v>
      </c>
      <c r="B2264" s="105">
        <v>9215</v>
      </c>
      <c r="C2264" s="106">
        <v>450.4</v>
      </c>
      <c r="D2264" s="106">
        <v>511.3</v>
      </c>
    </row>
    <row r="2265" spans="1:4">
      <c r="A2265" s="105">
        <v>6159</v>
      </c>
      <c r="B2265" s="105">
        <v>9215</v>
      </c>
      <c r="C2265" s="106">
        <v>450.4</v>
      </c>
      <c r="D2265" s="106">
        <v>511.3</v>
      </c>
    </row>
    <row r="2266" spans="1:4">
      <c r="A2266" s="105">
        <v>6160</v>
      </c>
      <c r="B2266" s="105">
        <v>9215</v>
      </c>
      <c r="C2266" s="106">
        <v>450.4</v>
      </c>
      <c r="D2266" s="106">
        <v>511.3</v>
      </c>
    </row>
    <row r="2267" spans="1:4">
      <c r="A2267" s="105">
        <v>6161</v>
      </c>
      <c r="B2267" s="105">
        <v>9193</v>
      </c>
      <c r="C2267" s="106">
        <v>487.4</v>
      </c>
      <c r="D2267" s="106">
        <v>385.1</v>
      </c>
    </row>
    <row r="2268" spans="1:4">
      <c r="A2268" s="105">
        <v>6162</v>
      </c>
      <c r="B2268" s="105">
        <v>9172</v>
      </c>
      <c r="C2268" s="106">
        <v>314</v>
      </c>
      <c r="D2268" s="106">
        <v>820.6</v>
      </c>
    </row>
    <row r="2269" spans="1:4">
      <c r="A2269" s="105">
        <v>6163</v>
      </c>
      <c r="B2269" s="105">
        <v>9172</v>
      </c>
      <c r="C2269" s="106">
        <v>314</v>
      </c>
      <c r="D2269" s="106">
        <v>820.6</v>
      </c>
    </row>
    <row r="2270" spans="1:4">
      <c r="A2270" s="105">
        <v>6164</v>
      </c>
      <c r="B2270" s="105">
        <v>9172</v>
      </c>
      <c r="C2270" s="106">
        <v>314</v>
      </c>
      <c r="D2270" s="106">
        <v>820.6</v>
      </c>
    </row>
    <row r="2271" spans="1:4">
      <c r="A2271" s="105">
        <v>6165</v>
      </c>
      <c r="B2271" s="105">
        <v>9256</v>
      </c>
      <c r="C2271" s="106">
        <v>487.4</v>
      </c>
      <c r="D2271" s="106">
        <v>478.6</v>
      </c>
    </row>
    <row r="2272" spans="1:4">
      <c r="A2272" s="105">
        <v>6166</v>
      </c>
      <c r="B2272" s="105">
        <v>9256</v>
      </c>
      <c r="C2272" s="106">
        <v>487.4</v>
      </c>
      <c r="D2272" s="106">
        <v>478.6</v>
      </c>
    </row>
    <row r="2273" spans="1:4">
      <c r="A2273" s="105">
        <v>6167</v>
      </c>
      <c r="B2273" s="105">
        <v>9256</v>
      </c>
      <c r="C2273" s="106">
        <v>487.4</v>
      </c>
      <c r="D2273" s="106">
        <v>478.6</v>
      </c>
    </row>
    <row r="2274" spans="1:4">
      <c r="A2274" s="105">
        <v>6168</v>
      </c>
      <c r="B2274" s="105">
        <v>9256</v>
      </c>
      <c r="C2274" s="106">
        <v>487.4</v>
      </c>
      <c r="D2274" s="106">
        <v>478.6</v>
      </c>
    </row>
    <row r="2275" spans="1:4">
      <c r="A2275" s="105">
        <v>6169</v>
      </c>
      <c r="B2275" s="105">
        <v>9256</v>
      </c>
      <c r="C2275" s="106">
        <v>487.4</v>
      </c>
      <c r="D2275" s="106">
        <v>478.6</v>
      </c>
    </row>
    <row r="2276" spans="1:4">
      <c r="A2276" s="105">
        <v>6170</v>
      </c>
      <c r="B2276" s="105">
        <v>9256</v>
      </c>
      <c r="C2276" s="106">
        <v>487.4</v>
      </c>
      <c r="D2276" s="106">
        <v>478.6</v>
      </c>
    </row>
    <row r="2277" spans="1:4">
      <c r="A2277" s="105">
        <v>6171</v>
      </c>
      <c r="B2277" s="105">
        <v>9256</v>
      </c>
      <c r="C2277" s="106">
        <v>487.4</v>
      </c>
      <c r="D2277" s="106">
        <v>478.6</v>
      </c>
    </row>
    <row r="2278" spans="1:4">
      <c r="A2278" s="105">
        <v>6172</v>
      </c>
      <c r="B2278" s="105">
        <v>9256</v>
      </c>
      <c r="C2278" s="106">
        <v>487.4</v>
      </c>
      <c r="D2278" s="106">
        <v>478.6</v>
      </c>
    </row>
    <row r="2279" spans="1:4">
      <c r="A2279" s="105">
        <v>6173</v>
      </c>
      <c r="B2279" s="105">
        <v>9977</v>
      </c>
      <c r="C2279" s="106">
        <v>421.4</v>
      </c>
      <c r="D2279" s="106">
        <v>501.1</v>
      </c>
    </row>
    <row r="2280" spans="1:4">
      <c r="A2280" s="105">
        <v>6174</v>
      </c>
      <c r="B2280" s="105">
        <v>9977</v>
      </c>
      <c r="C2280" s="106">
        <v>421.4</v>
      </c>
      <c r="D2280" s="106">
        <v>501.1</v>
      </c>
    </row>
    <row r="2281" spans="1:4">
      <c r="A2281" s="105">
        <v>6175</v>
      </c>
      <c r="B2281" s="105">
        <v>9977</v>
      </c>
      <c r="C2281" s="106">
        <v>421.4</v>
      </c>
      <c r="D2281" s="106">
        <v>501.1</v>
      </c>
    </row>
    <row r="2282" spans="1:4">
      <c r="A2282" s="105">
        <v>6176</v>
      </c>
      <c r="B2282" s="105">
        <v>9977</v>
      </c>
      <c r="C2282" s="106">
        <v>421.4</v>
      </c>
      <c r="D2282" s="106">
        <v>501.1</v>
      </c>
    </row>
    <row r="2283" spans="1:4">
      <c r="A2283" s="105">
        <v>6180</v>
      </c>
      <c r="B2283" s="105">
        <v>9977</v>
      </c>
      <c r="C2283" s="106">
        <v>421.4</v>
      </c>
      <c r="D2283" s="106">
        <v>501.1</v>
      </c>
    </row>
    <row r="2284" spans="1:4">
      <c r="A2284" s="105">
        <v>6181</v>
      </c>
      <c r="B2284" s="105">
        <v>9977</v>
      </c>
      <c r="C2284" s="106">
        <v>421.4</v>
      </c>
      <c r="D2284" s="106">
        <v>501.1</v>
      </c>
    </row>
    <row r="2285" spans="1:4">
      <c r="A2285" s="105">
        <v>6182</v>
      </c>
      <c r="B2285" s="105">
        <v>9977</v>
      </c>
      <c r="C2285" s="106">
        <v>421.4</v>
      </c>
      <c r="D2285" s="106">
        <v>501.1</v>
      </c>
    </row>
    <row r="2286" spans="1:4">
      <c r="A2286" s="105">
        <v>6207</v>
      </c>
      <c r="B2286" s="105">
        <v>9977</v>
      </c>
      <c r="C2286" s="106">
        <v>421.4</v>
      </c>
      <c r="D2286" s="106">
        <v>501.1</v>
      </c>
    </row>
    <row r="2287" spans="1:4">
      <c r="A2287" s="105">
        <v>6208</v>
      </c>
      <c r="B2287" s="105">
        <v>9538</v>
      </c>
      <c r="C2287" s="106">
        <v>166.1</v>
      </c>
      <c r="D2287" s="106">
        <v>1187.9000000000001</v>
      </c>
    </row>
    <row r="2288" spans="1:4">
      <c r="A2288" s="105">
        <v>6209</v>
      </c>
      <c r="B2288" s="105">
        <v>9977</v>
      </c>
      <c r="C2288" s="106">
        <v>421.4</v>
      </c>
      <c r="D2288" s="106">
        <v>501.1</v>
      </c>
    </row>
    <row r="2289" spans="1:4">
      <c r="A2289" s="105">
        <v>6210</v>
      </c>
      <c r="B2289" s="105">
        <v>9977</v>
      </c>
      <c r="C2289" s="106">
        <v>421.4</v>
      </c>
      <c r="D2289" s="106">
        <v>501.1</v>
      </c>
    </row>
    <row r="2290" spans="1:4">
      <c r="A2290" s="105">
        <v>6211</v>
      </c>
      <c r="B2290" s="105">
        <v>9977</v>
      </c>
      <c r="C2290" s="106">
        <v>421.4</v>
      </c>
      <c r="D2290" s="106">
        <v>501.1</v>
      </c>
    </row>
    <row r="2291" spans="1:4">
      <c r="A2291" s="105">
        <v>6213</v>
      </c>
      <c r="B2291" s="105">
        <v>9538</v>
      </c>
      <c r="C2291" s="106">
        <v>166.1</v>
      </c>
      <c r="D2291" s="106">
        <v>1187.9000000000001</v>
      </c>
    </row>
    <row r="2292" spans="1:4">
      <c r="A2292" s="105">
        <v>6214</v>
      </c>
      <c r="B2292" s="105">
        <v>9538</v>
      </c>
      <c r="C2292" s="106">
        <v>166.1</v>
      </c>
      <c r="D2292" s="106">
        <v>1187.9000000000001</v>
      </c>
    </row>
    <row r="2293" spans="1:4">
      <c r="A2293" s="105">
        <v>6215</v>
      </c>
      <c r="B2293" s="105">
        <v>9977</v>
      </c>
      <c r="C2293" s="106">
        <v>421.4</v>
      </c>
      <c r="D2293" s="106">
        <v>501.1</v>
      </c>
    </row>
    <row r="2294" spans="1:4">
      <c r="A2294" s="105">
        <v>6218</v>
      </c>
      <c r="B2294" s="105">
        <v>9538</v>
      </c>
      <c r="C2294" s="106">
        <v>166.1</v>
      </c>
      <c r="D2294" s="106">
        <v>1187.9000000000001</v>
      </c>
    </row>
    <row r="2295" spans="1:4">
      <c r="A2295" s="105">
        <v>6220</v>
      </c>
      <c r="B2295" s="105">
        <v>9965</v>
      </c>
      <c r="C2295" s="106">
        <v>290.2</v>
      </c>
      <c r="D2295" s="106">
        <v>926.6</v>
      </c>
    </row>
    <row r="2296" spans="1:4">
      <c r="A2296" s="105">
        <v>6221</v>
      </c>
      <c r="B2296" s="105">
        <v>9965</v>
      </c>
      <c r="C2296" s="106">
        <v>290.2</v>
      </c>
      <c r="D2296" s="106">
        <v>926.6</v>
      </c>
    </row>
    <row r="2297" spans="1:4">
      <c r="A2297" s="105">
        <v>6223</v>
      </c>
      <c r="B2297" s="105">
        <v>9965</v>
      </c>
      <c r="C2297" s="106">
        <v>290.2</v>
      </c>
      <c r="D2297" s="106">
        <v>926.6</v>
      </c>
    </row>
    <row r="2298" spans="1:4">
      <c r="A2298" s="105">
        <v>6224</v>
      </c>
      <c r="B2298" s="105">
        <v>9965</v>
      </c>
      <c r="C2298" s="106">
        <v>290.2</v>
      </c>
      <c r="D2298" s="106">
        <v>926.6</v>
      </c>
    </row>
    <row r="2299" spans="1:4">
      <c r="A2299" s="105">
        <v>6225</v>
      </c>
      <c r="B2299" s="105">
        <v>9994</v>
      </c>
      <c r="C2299" s="106">
        <v>169.3</v>
      </c>
      <c r="D2299" s="106">
        <v>1321.1</v>
      </c>
    </row>
    <row r="2300" spans="1:4">
      <c r="A2300" s="105">
        <v>6226</v>
      </c>
      <c r="B2300" s="105">
        <v>9965</v>
      </c>
      <c r="C2300" s="106">
        <v>290.2</v>
      </c>
      <c r="D2300" s="106">
        <v>926.6</v>
      </c>
    </row>
    <row r="2301" spans="1:4">
      <c r="A2301" s="105">
        <v>6227</v>
      </c>
      <c r="B2301" s="105">
        <v>9965</v>
      </c>
      <c r="C2301" s="106">
        <v>290.2</v>
      </c>
      <c r="D2301" s="106">
        <v>926.6</v>
      </c>
    </row>
    <row r="2302" spans="1:4">
      <c r="A2302" s="105">
        <v>6228</v>
      </c>
      <c r="B2302" s="105">
        <v>9965</v>
      </c>
      <c r="C2302" s="106">
        <v>290.2</v>
      </c>
      <c r="D2302" s="106">
        <v>926.6</v>
      </c>
    </row>
    <row r="2303" spans="1:4">
      <c r="A2303" s="105">
        <v>6229</v>
      </c>
      <c r="B2303" s="105">
        <v>9965</v>
      </c>
      <c r="C2303" s="106">
        <v>290.2</v>
      </c>
      <c r="D2303" s="106">
        <v>926.6</v>
      </c>
    </row>
    <row r="2304" spans="1:4">
      <c r="A2304" s="105">
        <v>6230</v>
      </c>
      <c r="B2304" s="105">
        <v>9965</v>
      </c>
      <c r="C2304" s="106">
        <v>290.2</v>
      </c>
      <c r="D2304" s="106">
        <v>926.6</v>
      </c>
    </row>
    <row r="2305" spans="1:4">
      <c r="A2305" s="105">
        <v>6232</v>
      </c>
      <c r="B2305" s="105">
        <v>9965</v>
      </c>
      <c r="C2305" s="106">
        <v>290.2</v>
      </c>
      <c r="D2305" s="106">
        <v>926.6</v>
      </c>
    </row>
    <row r="2306" spans="1:4">
      <c r="A2306" s="105">
        <v>6233</v>
      </c>
      <c r="B2306" s="105">
        <v>9965</v>
      </c>
      <c r="C2306" s="106">
        <v>290.2</v>
      </c>
      <c r="D2306" s="106">
        <v>926.6</v>
      </c>
    </row>
    <row r="2307" spans="1:4">
      <c r="A2307" s="105">
        <v>6236</v>
      </c>
      <c r="B2307" s="105">
        <v>9965</v>
      </c>
      <c r="C2307" s="106">
        <v>290.2</v>
      </c>
      <c r="D2307" s="106">
        <v>926.6</v>
      </c>
    </row>
    <row r="2308" spans="1:4">
      <c r="A2308" s="105">
        <v>6237</v>
      </c>
      <c r="B2308" s="105">
        <v>9965</v>
      </c>
      <c r="C2308" s="106">
        <v>290.2</v>
      </c>
      <c r="D2308" s="106">
        <v>926.6</v>
      </c>
    </row>
    <row r="2309" spans="1:4">
      <c r="A2309" s="105">
        <v>6239</v>
      </c>
      <c r="B2309" s="105">
        <v>9965</v>
      </c>
      <c r="C2309" s="106">
        <v>290.2</v>
      </c>
      <c r="D2309" s="106">
        <v>926.6</v>
      </c>
    </row>
    <row r="2310" spans="1:4">
      <c r="A2310" s="105">
        <v>6240</v>
      </c>
      <c r="B2310" s="105">
        <v>9994</v>
      </c>
      <c r="C2310" s="106">
        <v>169.3</v>
      </c>
      <c r="D2310" s="106">
        <v>1321.1</v>
      </c>
    </row>
    <row r="2311" spans="1:4">
      <c r="A2311" s="105">
        <v>6243</v>
      </c>
      <c r="B2311" s="105">
        <v>9994</v>
      </c>
      <c r="C2311" s="106">
        <v>169.3</v>
      </c>
      <c r="D2311" s="106">
        <v>1321.1</v>
      </c>
    </row>
    <row r="2312" spans="1:4">
      <c r="A2312" s="105">
        <v>6244</v>
      </c>
      <c r="B2312" s="105">
        <v>9573</v>
      </c>
      <c r="C2312" s="106">
        <v>126.9</v>
      </c>
      <c r="D2312" s="106">
        <v>1248.8</v>
      </c>
    </row>
    <row r="2313" spans="1:4">
      <c r="A2313" s="105">
        <v>6251</v>
      </c>
      <c r="B2313" s="105">
        <v>9965</v>
      </c>
      <c r="C2313" s="106">
        <v>290.2</v>
      </c>
      <c r="D2313" s="106">
        <v>926.6</v>
      </c>
    </row>
    <row r="2314" spans="1:4">
      <c r="A2314" s="105">
        <v>6252</v>
      </c>
      <c r="B2314" s="105">
        <v>9994</v>
      </c>
      <c r="C2314" s="106">
        <v>169.3</v>
      </c>
      <c r="D2314" s="106">
        <v>1321.1</v>
      </c>
    </row>
    <row r="2315" spans="1:4">
      <c r="A2315" s="105">
        <v>6253</v>
      </c>
      <c r="B2315" s="105">
        <v>9994</v>
      </c>
      <c r="C2315" s="106">
        <v>169.3</v>
      </c>
      <c r="D2315" s="106">
        <v>1321.1</v>
      </c>
    </row>
    <row r="2316" spans="1:4">
      <c r="A2316" s="105">
        <v>6254</v>
      </c>
      <c r="B2316" s="105">
        <v>9573</v>
      </c>
      <c r="C2316" s="106">
        <v>126.9</v>
      </c>
      <c r="D2316" s="106">
        <v>1248.8</v>
      </c>
    </row>
    <row r="2317" spans="1:4">
      <c r="A2317" s="105">
        <v>6255</v>
      </c>
      <c r="B2317" s="105">
        <v>9573</v>
      </c>
      <c r="C2317" s="106">
        <v>126.9</v>
      </c>
      <c r="D2317" s="106">
        <v>1248.8</v>
      </c>
    </row>
    <row r="2318" spans="1:4">
      <c r="A2318" s="105">
        <v>6256</v>
      </c>
      <c r="B2318" s="105">
        <v>9573</v>
      </c>
      <c r="C2318" s="106">
        <v>126.9</v>
      </c>
      <c r="D2318" s="106">
        <v>1248.8</v>
      </c>
    </row>
    <row r="2319" spans="1:4">
      <c r="A2319" s="105">
        <v>6258</v>
      </c>
      <c r="B2319" s="105">
        <v>9573</v>
      </c>
      <c r="C2319" s="106">
        <v>126.9</v>
      </c>
      <c r="D2319" s="106">
        <v>1248.8</v>
      </c>
    </row>
    <row r="2320" spans="1:4">
      <c r="A2320" s="105">
        <v>6260</v>
      </c>
      <c r="B2320" s="105">
        <v>9573</v>
      </c>
      <c r="C2320" s="106">
        <v>126.9</v>
      </c>
      <c r="D2320" s="106">
        <v>1248.8</v>
      </c>
    </row>
    <row r="2321" spans="1:4">
      <c r="A2321" s="105">
        <v>6262</v>
      </c>
      <c r="B2321" s="105">
        <v>9968</v>
      </c>
      <c r="C2321" s="106">
        <v>117</v>
      </c>
      <c r="D2321" s="106">
        <v>1363.1</v>
      </c>
    </row>
    <row r="2322" spans="1:4">
      <c r="A2322" s="105">
        <v>6271</v>
      </c>
      <c r="B2322" s="105">
        <v>9603</v>
      </c>
      <c r="C2322" s="106">
        <v>185.6</v>
      </c>
      <c r="D2322" s="106">
        <v>1011.7</v>
      </c>
    </row>
    <row r="2323" spans="1:4">
      <c r="A2323" s="105">
        <v>6275</v>
      </c>
      <c r="B2323" s="105">
        <v>9573</v>
      </c>
      <c r="C2323" s="106">
        <v>126.9</v>
      </c>
      <c r="D2323" s="106">
        <v>1248.8</v>
      </c>
    </row>
    <row r="2324" spans="1:4">
      <c r="A2324" s="105">
        <v>6280</v>
      </c>
      <c r="B2324" s="105">
        <v>9603</v>
      </c>
      <c r="C2324" s="106">
        <v>185.6</v>
      </c>
      <c r="D2324" s="106">
        <v>1011.7</v>
      </c>
    </row>
    <row r="2325" spans="1:4">
      <c r="A2325" s="105">
        <v>6281</v>
      </c>
      <c r="B2325" s="105">
        <v>9519</v>
      </c>
      <c r="C2325" s="106">
        <v>191.2</v>
      </c>
      <c r="D2325" s="106">
        <v>619.9</v>
      </c>
    </row>
    <row r="2326" spans="1:4">
      <c r="A2326" s="105">
        <v>6282</v>
      </c>
      <c r="B2326" s="105">
        <v>9519</v>
      </c>
      <c r="C2326" s="106">
        <v>191.2</v>
      </c>
      <c r="D2326" s="106">
        <v>619.9</v>
      </c>
    </row>
    <row r="2327" spans="1:4">
      <c r="A2327" s="105">
        <v>6284</v>
      </c>
      <c r="B2327" s="105">
        <v>9603</v>
      </c>
      <c r="C2327" s="106">
        <v>185.6</v>
      </c>
      <c r="D2327" s="106">
        <v>1011.7</v>
      </c>
    </row>
    <row r="2328" spans="1:4">
      <c r="A2328" s="105">
        <v>6285</v>
      </c>
      <c r="B2328" s="105">
        <v>9519</v>
      </c>
      <c r="C2328" s="106">
        <v>191.2</v>
      </c>
      <c r="D2328" s="106">
        <v>619.9</v>
      </c>
    </row>
    <row r="2329" spans="1:4">
      <c r="A2329" s="105">
        <v>6286</v>
      </c>
      <c r="B2329" s="105">
        <v>9518</v>
      </c>
      <c r="C2329" s="106">
        <v>256.60000000000002</v>
      </c>
      <c r="D2329" s="106">
        <v>552.4</v>
      </c>
    </row>
    <row r="2330" spans="1:4">
      <c r="A2330" s="105">
        <v>6288</v>
      </c>
      <c r="B2330" s="105">
        <v>9518</v>
      </c>
      <c r="C2330" s="106">
        <v>256.60000000000002</v>
      </c>
      <c r="D2330" s="106">
        <v>552.4</v>
      </c>
    </row>
    <row r="2331" spans="1:4">
      <c r="A2331" s="105">
        <v>6290</v>
      </c>
      <c r="B2331" s="105">
        <v>9518</v>
      </c>
      <c r="C2331" s="106">
        <v>256.60000000000002</v>
      </c>
      <c r="D2331" s="106">
        <v>552.4</v>
      </c>
    </row>
    <row r="2332" spans="1:4">
      <c r="A2332" s="105">
        <v>6302</v>
      </c>
      <c r="B2332" s="105">
        <v>10286</v>
      </c>
      <c r="C2332" s="106">
        <v>285.8</v>
      </c>
      <c r="D2332" s="106">
        <v>963.7</v>
      </c>
    </row>
    <row r="2333" spans="1:4">
      <c r="A2333" s="105">
        <v>6304</v>
      </c>
      <c r="B2333" s="105">
        <v>10286</v>
      </c>
      <c r="C2333" s="106">
        <v>285.8</v>
      </c>
      <c r="D2333" s="106">
        <v>963.7</v>
      </c>
    </row>
    <row r="2334" spans="1:4">
      <c r="A2334" s="105">
        <v>6306</v>
      </c>
      <c r="B2334" s="105">
        <v>10917</v>
      </c>
      <c r="C2334" s="106">
        <v>153.1</v>
      </c>
      <c r="D2334" s="106">
        <v>1318.6</v>
      </c>
    </row>
    <row r="2335" spans="1:4">
      <c r="A2335" s="105">
        <v>6308</v>
      </c>
      <c r="B2335" s="105">
        <v>10917</v>
      </c>
      <c r="C2335" s="106">
        <v>153.1</v>
      </c>
      <c r="D2335" s="106">
        <v>1318.6</v>
      </c>
    </row>
    <row r="2336" spans="1:4">
      <c r="A2336" s="105">
        <v>6309</v>
      </c>
      <c r="B2336" s="105">
        <v>10917</v>
      </c>
      <c r="C2336" s="106">
        <v>153.1</v>
      </c>
      <c r="D2336" s="106">
        <v>1318.6</v>
      </c>
    </row>
    <row r="2337" spans="1:4">
      <c r="A2337" s="105">
        <v>6311</v>
      </c>
      <c r="B2337" s="105">
        <v>10917</v>
      </c>
      <c r="C2337" s="106">
        <v>153.1</v>
      </c>
      <c r="D2337" s="106">
        <v>1318.6</v>
      </c>
    </row>
    <row r="2338" spans="1:4">
      <c r="A2338" s="105">
        <v>6312</v>
      </c>
      <c r="B2338" s="105">
        <v>10917</v>
      </c>
      <c r="C2338" s="106">
        <v>153.1</v>
      </c>
      <c r="D2338" s="106">
        <v>1318.6</v>
      </c>
    </row>
    <row r="2339" spans="1:4">
      <c r="A2339" s="105">
        <v>6313</v>
      </c>
      <c r="B2339" s="105">
        <v>10917</v>
      </c>
      <c r="C2339" s="106">
        <v>153.1</v>
      </c>
      <c r="D2339" s="106">
        <v>1318.6</v>
      </c>
    </row>
    <row r="2340" spans="1:4">
      <c r="A2340" s="105">
        <v>6315</v>
      </c>
      <c r="B2340" s="105">
        <v>10916</v>
      </c>
      <c r="C2340" s="106">
        <v>89.3</v>
      </c>
      <c r="D2340" s="106">
        <v>1236.2</v>
      </c>
    </row>
    <row r="2341" spans="1:4">
      <c r="A2341" s="105">
        <v>6316</v>
      </c>
      <c r="B2341" s="105">
        <v>10916</v>
      </c>
      <c r="C2341" s="106">
        <v>89.3</v>
      </c>
      <c r="D2341" s="106">
        <v>1236.2</v>
      </c>
    </row>
    <row r="2342" spans="1:4">
      <c r="A2342" s="105">
        <v>6317</v>
      </c>
      <c r="B2342" s="105">
        <v>10916</v>
      </c>
      <c r="C2342" s="106">
        <v>89.3</v>
      </c>
      <c r="D2342" s="106">
        <v>1236.2</v>
      </c>
    </row>
    <row r="2343" spans="1:4">
      <c r="A2343" s="105">
        <v>6318</v>
      </c>
      <c r="B2343" s="105">
        <v>10916</v>
      </c>
      <c r="C2343" s="106">
        <v>89.3</v>
      </c>
      <c r="D2343" s="106">
        <v>1236.2</v>
      </c>
    </row>
    <row r="2344" spans="1:4">
      <c r="A2344" s="105">
        <v>6320</v>
      </c>
      <c r="B2344" s="105">
        <v>10916</v>
      </c>
      <c r="C2344" s="106">
        <v>89.3</v>
      </c>
      <c r="D2344" s="106">
        <v>1236.2</v>
      </c>
    </row>
    <row r="2345" spans="1:4">
      <c r="A2345" s="105">
        <v>6321</v>
      </c>
      <c r="B2345" s="105">
        <v>9964</v>
      </c>
      <c r="C2345" s="106">
        <v>84.9</v>
      </c>
      <c r="D2345" s="106">
        <v>1329.6</v>
      </c>
    </row>
    <row r="2346" spans="1:4">
      <c r="A2346" s="105">
        <v>6322</v>
      </c>
      <c r="B2346" s="105">
        <v>9964</v>
      </c>
      <c r="C2346" s="106">
        <v>84.9</v>
      </c>
      <c r="D2346" s="106">
        <v>1329.6</v>
      </c>
    </row>
    <row r="2347" spans="1:4">
      <c r="A2347" s="105">
        <v>6323</v>
      </c>
      <c r="B2347" s="105">
        <v>9741</v>
      </c>
      <c r="C2347" s="106">
        <v>125</v>
      </c>
      <c r="D2347" s="106">
        <v>1155.7</v>
      </c>
    </row>
    <row r="2348" spans="1:4">
      <c r="A2348" s="105">
        <v>6324</v>
      </c>
      <c r="B2348" s="105">
        <v>9964</v>
      </c>
      <c r="C2348" s="106">
        <v>84.9</v>
      </c>
      <c r="D2348" s="106">
        <v>1329.6</v>
      </c>
    </row>
    <row r="2349" spans="1:4">
      <c r="A2349" s="105">
        <v>6326</v>
      </c>
      <c r="B2349" s="105">
        <v>9741</v>
      </c>
      <c r="C2349" s="106">
        <v>125</v>
      </c>
      <c r="D2349" s="106">
        <v>1155.7</v>
      </c>
    </row>
    <row r="2350" spans="1:4">
      <c r="A2350" s="105">
        <v>6327</v>
      </c>
      <c r="B2350" s="105">
        <v>9741</v>
      </c>
      <c r="C2350" s="106">
        <v>125</v>
      </c>
      <c r="D2350" s="106">
        <v>1155.7</v>
      </c>
    </row>
    <row r="2351" spans="1:4">
      <c r="A2351" s="105">
        <v>6328</v>
      </c>
      <c r="B2351" s="105">
        <v>10905</v>
      </c>
      <c r="C2351" s="106">
        <v>103.1</v>
      </c>
      <c r="D2351" s="106">
        <v>1254</v>
      </c>
    </row>
    <row r="2352" spans="1:4">
      <c r="A2352" s="105">
        <v>6330</v>
      </c>
      <c r="B2352" s="105">
        <v>9741</v>
      </c>
      <c r="C2352" s="106">
        <v>125</v>
      </c>
      <c r="D2352" s="106">
        <v>1155.7</v>
      </c>
    </row>
    <row r="2353" spans="1:4">
      <c r="A2353" s="105">
        <v>6333</v>
      </c>
      <c r="B2353" s="105">
        <v>9741</v>
      </c>
      <c r="C2353" s="106">
        <v>125</v>
      </c>
      <c r="D2353" s="106">
        <v>1155.7</v>
      </c>
    </row>
    <row r="2354" spans="1:4">
      <c r="A2354" s="105">
        <v>6335</v>
      </c>
      <c r="B2354" s="105">
        <v>10916</v>
      </c>
      <c r="C2354" s="106">
        <v>89.3</v>
      </c>
      <c r="D2354" s="106">
        <v>1236.2</v>
      </c>
    </row>
    <row r="2355" spans="1:4">
      <c r="A2355" s="105">
        <v>6336</v>
      </c>
      <c r="B2355" s="105">
        <v>10905</v>
      </c>
      <c r="C2355" s="106">
        <v>103.1</v>
      </c>
      <c r="D2355" s="106">
        <v>1254</v>
      </c>
    </row>
    <row r="2356" spans="1:4">
      <c r="A2356" s="105">
        <v>6337</v>
      </c>
      <c r="B2356" s="105">
        <v>10905</v>
      </c>
      <c r="C2356" s="106">
        <v>103.1</v>
      </c>
      <c r="D2356" s="106">
        <v>1254</v>
      </c>
    </row>
    <row r="2357" spans="1:4">
      <c r="A2357" s="105">
        <v>6338</v>
      </c>
      <c r="B2357" s="105">
        <v>10916</v>
      </c>
      <c r="C2357" s="106">
        <v>89.3</v>
      </c>
      <c r="D2357" s="106">
        <v>1236.2</v>
      </c>
    </row>
    <row r="2358" spans="1:4">
      <c r="A2358" s="105">
        <v>6341</v>
      </c>
      <c r="B2358" s="105">
        <v>10916</v>
      </c>
      <c r="C2358" s="106">
        <v>89.3</v>
      </c>
      <c r="D2358" s="106">
        <v>1236.2</v>
      </c>
    </row>
    <row r="2359" spans="1:4">
      <c r="A2359" s="105">
        <v>6343</v>
      </c>
      <c r="B2359" s="105">
        <v>10905</v>
      </c>
      <c r="C2359" s="106">
        <v>103.1</v>
      </c>
      <c r="D2359" s="106">
        <v>1254</v>
      </c>
    </row>
    <row r="2360" spans="1:4">
      <c r="A2360" s="105">
        <v>6346</v>
      </c>
      <c r="B2360" s="105">
        <v>12044</v>
      </c>
      <c r="C2360" s="106">
        <v>138.1</v>
      </c>
      <c r="D2360" s="106">
        <v>965.9</v>
      </c>
    </row>
    <row r="2361" spans="1:4">
      <c r="A2361" s="105">
        <v>6348</v>
      </c>
      <c r="B2361" s="105">
        <v>9961</v>
      </c>
      <c r="C2361" s="106">
        <v>224.6</v>
      </c>
      <c r="D2361" s="106">
        <v>770.4</v>
      </c>
    </row>
    <row r="2362" spans="1:4">
      <c r="A2362" s="105">
        <v>6350</v>
      </c>
      <c r="B2362" s="105">
        <v>10916</v>
      </c>
      <c r="C2362" s="106">
        <v>89.3</v>
      </c>
      <c r="D2362" s="106">
        <v>1236.2</v>
      </c>
    </row>
    <row r="2363" spans="1:4">
      <c r="A2363" s="105">
        <v>6351</v>
      </c>
      <c r="B2363" s="105">
        <v>10911</v>
      </c>
      <c r="C2363" s="106">
        <v>154.80000000000001</v>
      </c>
      <c r="D2363" s="106">
        <v>1078.3</v>
      </c>
    </row>
    <row r="2364" spans="1:4">
      <c r="A2364" s="105">
        <v>6352</v>
      </c>
      <c r="B2364" s="105">
        <v>10911</v>
      </c>
      <c r="C2364" s="106">
        <v>154.80000000000001</v>
      </c>
      <c r="D2364" s="106">
        <v>1078.3</v>
      </c>
    </row>
    <row r="2365" spans="1:4">
      <c r="A2365" s="105">
        <v>6353</v>
      </c>
      <c r="B2365" s="105">
        <v>10692</v>
      </c>
      <c r="C2365" s="106">
        <v>99.7</v>
      </c>
      <c r="D2365" s="106">
        <v>1268.3</v>
      </c>
    </row>
    <row r="2366" spans="1:4">
      <c r="A2366" s="105">
        <v>6355</v>
      </c>
      <c r="B2366" s="105">
        <v>10692</v>
      </c>
      <c r="C2366" s="106">
        <v>99.7</v>
      </c>
      <c r="D2366" s="106">
        <v>1268.3</v>
      </c>
    </row>
    <row r="2367" spans="1:4">
      <c r="A2367" s="105">
        <v>6356</v>
      </c>
      <c r="B2367" s="105">
        <v>10692</v>
      </c>
      <c r="C2367" s="106">
        <v>99.7</v>
      </c>
      <c r="D2367" s="106">
        <v>1268.3</v>
      </c>
    </row>
    <row r="2368" spans="1:4">
      <c r="A2368" s="105">
        <v>6357</v>
      </c>
      <c r="B2368" s="105">
        <v>10911</v>
      </c>
      <c r="C2368" s="106">
        <v>154.80000000000001</v>
      </c>
      <c r="D2368" s="106">
        <v>1078.3</v>
      </c>
    </row>
    <row r="2369" spans="1:4">
      <c r="A2369" s="105">
        <v>6358</v>
      </c>
      <c r="B2369" s="105">
        <v>10692</v>
      </c>
      <c r="C2369" s="106">
        <v>99.7</v>
      </c>
      <c r="D2369" s="106">
        <v>1268.3</v>
      </c>
    </row>
    <row r="2370" spans="1:4">
      <c r="A2370" s="105">
        <v>6359</v>
      </c>
      <c r="B2370" s="105">
        <v>10692</v>
      </c>
      <c r="C2370" s="106">
        <v>99.7</v>
      </c>
      <c r="D2370" s="106">
        <v>1268.3</v>
      </c>
    </row>
    <row r="2371" spans="1:4">
      <c r="A2371" s="105">
        <v>6361</v>
      </c>
      <c r="B2371" s="105">
        <v>10911</v>
      </c>
      <c r="C2371" s="106">
        <v>154.80000000000001</v>
      </c>
      <c r="D2371" s="106">
        <v>1078.3</v>
      </c>
    </row>
    <row r="2372" spans="1:4">
      <c r="A2372" s="105">
        <v>6363</v>
      </c>
      <c r="B2372" s="105">
        <v>10911</v>
      </c>
      <c r="C2372" s="106">
        <v>154.80000000000001</v>
      </c>
      <c r="D2372" s="106">
        <v>1078.3</v>
      </c>
    </row>
    <row r="2373" spans="1:4">
      <c r="A2373" s="105">
        <v>6365</v>
      </c>
      <c r="B2373" s="105">
        <v>10536</v>
      </c>
      <c r="C2373" s="106">
        <v>259.8</v>
      </c>
      <c r="D2373" s="106">
        <v>1092.5999999999999</v>
      </c>
    </row>
    <row r="2374" spans="1:4">
      <c r="A2374" s="105">
        <v>6367</v>
      </c>
      <c r="B2374" s="105">
        <v>10536</v>
      </c>
      <c r="C2374" s="106">
        <v>259.8</v>
      </c>
      <c r="D2374" s="106">
        <v>1092.5999999999999</v>
      </c>
    </row>
    <row r="2375" spans="1:4">
      <c r="A2375" s="105">
        <v>6368</v>
      </c>
      <c r="B2375" s="105">
        <v>10536</v>
      </c>
      <c r="C2375" s="106">
        <v>259.8</v>
      </c>
      <c r="D2375" s="106">
        <v>1092.5999999999999</v>
      </c>
    </row>
    <row r="2376" spans="1:4">
      <c r="A2376" s="105">
        <v>6369</v>
      </c>
      <c r="B2376" s="105">
        <v>10536</v>
      </c>
      <c r="C2376" s="106">
        <v>259.8</v>
      </c>
      <c r="D2376" s="106">
        <v>1092.5999999999999</v>
      </c>
    </row>
    <row r="2377" spans="1:4">
      <c r="A2377" s="105">
        <v>6370</v>
      </c>
      <c r="B2377" s="105">
        <v>10536</v>
      </c>
      <c r="C2377" s="106">
        <v>259.8</v>
      </c>
      <c r="D2377" s="106">
        <v>1092.5999999999999</v>
      </c>
    </row>
    <row r="2378" spans="1:4">
      <c r="A2378" s="105">
        <v>6372</v>
      </c>
      <c r="B2378" s="105">
        <v>10536</v>
      </c>
      <c r="C2378" s="106">
        <v>259.8</v>
      </c>
      <c r="D2378" s="106">
        <v>1092.5999999999999</v>
      </c>
    </row>
    <row r="2379" spans="1:4">
      <c r="A2379" s="105">
        <v>6373</v>
      </c>
      <c r="B2379" s="105">
        <v>10536</v>
      </c>
      <c r="C2379" s="106">
        <v>259.8</v>
      </c>
      <c r="D2379" s="106">
        <v>1092.5999999999999</v>
      </c>
    </row>
    <row r="2380" spans="1:4">
      <c r="A2380" s="105">
        <v>6375</v>
      </c>
      <c r="B2380" s="105">
        <v>10536</v>
      </c>
      <c r="C2380" s="106">
        <v>259.8</v>
      </c>
      <c r="D2380" s="106">
        <v>1092.5999999999999</v>
      </c>
    </row>
    <row r="2381" spans="1:4">
      <c r="A2381" s="105">
        <v>6383</v>
      </c>
      <c r="B2381" s="105">
        <v>10286</v>
      </c>
      <c r="C2381" s="106">
        <v>285.8</v>
      </c>
      <c r="D2381" s="106">
        <v>963.7</v>
      </c>
    </row>
    <row r="2382" spans="1:4">
      <c r="A2382" s="105">
        <v>6384</v>
      </c>
      <c r="B2382" s="105">
        <v>10536</v>
      </c>
      <c r="C2382" s="106">
        <v>259.8</v>
      </c>
      <c r="D2382" s="106">
        <v>1092.5999999999999</v>
      </c>
    </row>
    <row r="2383" spans="1:4">
      <c r="A2383" s="105">
        <v>6385</v>
      </c>
      <c r="B2383" s="105">
        <v>10536</v>
      </c>
      <c r="C2383" s="106">
        <v>259.8</v>
      </c>
      <c r="D2383" s="106">
        <v>1092.5999999999999</v>
      </c>
    </row>
    <row r="2384" spans="1:4">
      <c r="A2384" s="105">
        <v>6386</v>
      </c>
      <c r="B2384" s="105">
        <v>10536</v>
      </c>
      <c r="C2384" s="106">
        <v>259.8</v>
      </c>
      <c r="D2384" s="106">
        <v>1092.5999999999999</v>
      </c>
    </row>
    <row r="2385" spans="1:4">
      <c r="A2385" s="105">
        <v>6390</v>
      </c>
      <c r="B2385" s="105">
        <v>10917</v>
      </c>
      <c r="C2385" s="106">
        <v>153.1</v>
      </c>
      <c r="D2385" s="106">
        <v>1318.6</v>
      </c>
    </row>
    <row r="2386" spans="1:4">
      <c r="A2386" s="105">
        <v>6391</v>
      </c>
      <c r="B2386" s="105">
        <v>10917</v>
      </c>
      <c r="C2386" s="106">
        <v>153.1</v>
      </c>
      <c r="D2386" s="106">
        <v>1318.6</v>
      </c>
    </row>
    <row r="2387" spans="1:4">
      <c r="A2387" s="105">
        <v>6392</v>
      </c>
      <c r="B2387" s="105">
        <v>9994</v>
      </c>
      <c r="C2387" s="106">
        <v>169.3</v>
      </c>
      <c r="D2387" s="106">
        <v>1321.1</v>
      </c>
    </row>
    <row r="2388" spans="1:4">
      <c r="A2388" s="105">
        <v>6393</v>
      </c>
      <c r="B2388" s="105">
        <v>9994</v>
      </c>
      <c r="C2388" s="106">
        <v>169.3</v>
      </c>
      <c r="D2388" s="106">
        <v>1321.1</v>
      </c>
    </row>
    <row r="2389" spans="1:4">
      <c r="A2389" s="105">
        <v>6394</v>
      </c>
      <c r="B2389" s="105">
        <v>10916</v>
      </c>
      <c r="C2389" s="106">
        <v>89.3</v>
      </c>
      <c r="D2389" s="106">
        <v>1236.2</v>
      </c>
    </row>
    <row r="2390" spans="1:4">
      <c r="A2390" s="105">
        <v>6395</v>
      </c>
      <c r="B2390" s="105">
        <v>10916</v>
      </c>
      <c r="C2390" s="106">
        <v>89.3</v>
      </c>
      <c r="D2390" s="106">
        <v>1236.2</v>
      </c>
    </row>
    <row r="2391" spans="1:4">
      <c r="A2391" s="105">
        <v>6396</v>
      </c>
      <c r="B2391" s="105">
        <v>9964</v>
      </c>
      <c r="C2391" s="106">
        <v>84.9</v>
      </c>
      <c r="D2391" s="106">
        <v>1329.6</v>
      </c>
    </row>
    <row r="2392" spans="1:4">
      <c r="A2392" s="105">
        <v>6397</v>
      </c>
      <c r="B2392" s="105">
        <v>9964</v>
      </c>
      <c r="C2392" s="106">
        <v>84.9</v>
      </c>
      <c r="D2392" s="106">
        <v>1329.6</v>
      </c>
    </row>
    <row r="2393" spans="1:4">
      <c r="A2393" s="105">
        <v>6398</v>
      </c>
      <c r="B2393" s="105">
        <v>9968</v>
      </c>
      <c r="C2393" s="106">
        <v>117</v>
      </c>
      <c r="D2393" s="106">
        <v>1363.1</v>
      </c>
    </row>
    <row r="2394" spans="1:4">
      <c r="A2394" s="105">
        <v>6401</v>
      </c>
      <c r="B2394" s="105">
        <v>9053</v>
      </c>
      <c r="C2394" s="106">
        <v>308.5</v>
      </c>
      <c r="D2394" s="106">
        <v>692.8</v>
      </c>
    </row>
    <row r="2395" spans="1:4">
      <c r="A2395" s="105">
        <v>6403</v>
      </c>
      <c r="B2395" s="105">
        <v>10286</v>
      </c>
      <c r="C2395" s="106">
        <v>285.8</v>
      </c>
      <c r="D2395" s="106">
        <v>963.7</v>
      </c>
    </row>
    <row r="2396" spans="1:4">
      <c r="A2396" s="105">
        <v>6405</v>
      </c>
      <c r="B2396" s="105">
        <v>10286</v>
      </c>
      <c r="C2396" s="106">
        <v>285.8</v>
      </c>
      <c r="D2396" s="106">
        <v>963.7</v>
      </c>
    </row>
    <row r="2397" spans="1:4">
      <c r="A2397" s="105">
        <v>6407</v>
      </c>
      <c r="B2397" s="105">
        <v>10286</v>
      </c>
      <c r="C2397" s="106">
        <v>285.8</v>
      </c>
      <c r="D2397" s="106">
        <v>963.7</v>
      </c>
    </row>
    <row r="2398" spans="1:4">
      <c r="A2398" s="105">
        <v>6409</v>
      </c>
      <c r="B2398" s="105">
        <v>10286</v>
      </c>
      <c r="C2398" s="106">
        <v>285.8</v>
      </c>
      <c r="D2398" s="106">
        <v>963.7</v>
      </c>
    </row>
    <row r="2399" spans="1:4">
      <c r="A2399" s="105">
        <v>6410</v>
      </c>
      <c r="B2399" s="105">
        <v>10286</v>
      </c>
      <c r="C2399" s="106">
        <v>285.8</v>
      </c>
      <c r="D2399" s="106">
        <v>963.7</v>
      </c>
    </row>
    <row r="2400" spans="1:4">
      <c r="A2400" s="105">
        <v>6411</v>
      </c>
      <c r="B2400" s="105">
        <v>10286</v>
      </c>
      <c r="C2400" s="106">
        <v>285.8</v>
      </c>
      <c r="D2400" s="106">
        <v>963.7</v>
      </c>
    </row>
    <row r="2401" spans="1:4">
      <c r="A2401" s="105">
        <v>6412</v>
      </c>
      <c r="B2401" s="105">
        <v>10286</v>
      </c>
      <c r="C2401" s="106">
        <v>285.8</v>
      </c>
      <c r="D2401" s="106">
        <v>963.7</v>
      </c>
    </row>
    <row r="2402" spans="1:4">
      <c r="A2402" s="105">
        <v>6413</v>
      </c>
      <c r="B2402" s="105">
        <v>10286</v>
      </c>
      <c r="C2402" s="106">
        <v>285.8</v>
      </c>
      <c r="D2402" s="106">
        <v>963.7</v>
      </c>
    </row>
    <row r="2403" spans="1:4">
      <c r="A2403" s="105">
        <v>6414</v>
      </c>
      <c r="B2403" s="105">
        <v>10286</v>
      </c>
      <c r="C2403" s="106">
        <v>285.8</v>
      </c>
      <c r="D2403" s="106">
        <v>963.7</v>
      </c>
    </row>
    <row r="2404" spans="1:4">
      <c r="A2404" s="105">
        <v>6415</v>
      </c>
      <c r="B2404" s="105">
        <v>10536</v>
      </c>
      <c r="C2404" s="106">
        <v>259.8</v>
      </c>
      <c r="D2404" s="106">
        <v>1092.5999999999999</v>
      </c>
    </row>
    <row r="2405" spans="1:4">
      <c r="A2405" s="105">
        <v>6418</v>
      </c>
      <c r="B2405" s="105">
        <v>10536</v>
      </c>
      <c r="C2405" s="106">
        <v>259.8</v>
      </c>
      <c r="D2405" s="106">
        <v>1092.5999999999999</v>
      </c>
    </row>
    <row r="2406" spans="1:4">
      <c r="A2406" s="105">
        <v>6419</v>
      </c>
      <c r="B2406" s="105">
        <v>10536</v>
      </c>
      <c r="C2406" s="106">
        <v>259.8</v>
      </c>
      <c r="D2406" s="106">
        <v>1092.5999999999999</v>
      </c>
    </row>
    <row r="2407" spans="1:4">
      <c r="A2407" s="105">
        <v>6420</v>
      </c>
      <c r="B2407" s="105">
        <v>10536</v>
      </c>
      <c r="C2407" s="106">
        <v>259.8</v>
      </c>
      <c r="D2407" s="106">
        <v>1092.5999999999999</v>
      </c>
    </row>
    <row r="2408" spans="1:4">
      <c r="A2408" s="105">
        <v>6421</v>
      </c>
      <c r="B2408" s="105">
        <v>10536</v>
      </c>
      <c r="C2408" s="106">
        <v>259.8</v>
      </c>
      <c r="D2408" s="106">
        <v>1092.5999999999999</v>
      </c>
    </row>
    <row r="2409" spans="1:4">
      <c r="A2409" s="105">
        <v>6422</v>
      </c>
      <c r="B2409" s="105">
        <v>10536</v>
      </c>
      <c r="C2409" s="106">
        <v>259.8</v>
      </c>
      <c r="D2409" s="106">
        <v>1092.5999999999999</v>
      </c>
    </row>
    <row r="2410" spans="1:4">
      <c r="A2410" s="105">
        <v>6423</v>
      </c>
      <c r="B2410" s="105">
        <v>10536</v>
      </c>
      <c r="C2410" s="106">
        <v>259.8</v>
      </c>
      <c r="D2410" s="106">
        <v>1092.5999999999999</v>
      </c>
    </row>
    <row r="2411" spans="1:4">
      <c r="A2411" s="105">
        <v>6424</v>
      </c>
      <c r="B2411" s="105">
        <v>10536</v>
      </c>
      <c r="C2411" s="106">
        <v>259.8</v>
      </c>
      <c r="D2411" s="106">
        <v>1092.5999999999999</v>
      </c>
    </row>
    <row r="2412" spans="1:4">
      <c r="A2412" s="105">
        <v>6425</v>
      </c>
      <c r="B2412" s="105">
        <v>10536</v>
      </c>
      <c r="C2412" s="106">
        <v>259.8</v>
      </c>
      <c r="D2412" s="106">
        <v>1092.5999999999999</v>
      </c>
    </row>
    <row r="2413" spans="1:4">
      <c r="A2413" s="105">
        <v>6426</v>
      </c>
      <c r="B2413" s="105">
        <v>12038</v>
      </c>
      <c r="C2413" s="106">
        <v>221.9</v>
      </c>
      <c r="D2413" s="106">
        <v>774</v>
      </c>
    </row>
    <row r="2414" spans="1:4">
      <c r="A2414" s="105">
        <v>6427</v>
      </c>
      <c r="B2414" s="105">
        <v>12038</v>
      </c>
      <c r="C2414" s="106">
        <v>221.9</v>
      </c>
      <c r="D2414" s="106">
        <v>774</v>
      </c>
    </row>
    <row r="2415" spans="1:4">
      <c r="A2415" s="105">
        <v>6428</v>
      </c>
      <c r="B2415" s="105">
        <v>10536</v>
      </c>
      <c r="C2415" s="106">
        <v>259.8</v>
      </c>
      <c r="D2415" s="106">
        <v>1092.5999999999999</v>
      </c>
    </row>
    <row r="2416" spans="1:4">
      <c r="A2416" s="105">
        <v>6429</v>
      </c>
      <c r="B2416" s="105">
        <v>12038</v>
      </c>
      <c r="C2416" s="106">
        <v>221.9</v>
      </c>
      <c r="D2416" s="106">
        <v>774</v>
      </c>
    </row>
    <row r="2417" spans="1:4">
      <c r="A2417" s="105">
        <v>6430</v>
      </c>
      <c r="B2417" s="105">
        <v>12038</v>
      </c>
      <c r="C2417" s="106">
        <v>221.9</v>
      </c>
      <c r="D2417" s="106">
        <v>774</v>
      </c>
    </row>
    <row r="2418" spans="1:4">
      <c r="A2418" s="23">
        <v>6431</v>
      </c>
      <c r="B2418" s="23">
        <v>12038</v>
      </c>
      <c r="C2418" s="23">
        <v>221.9</v>
      </c>
      <c r="D2418" s="23">
        <v>774</v>
      </c>
    </row>
    <row r="2419" spans="1:4">
      <c r="A2419" s="105">
        <v>6432</v>
      </c>
      <c r="B2419" s="105">
        <v>12038</v>
      </c>
      <c r="C2419" s="106">
        <v>221.9</v>
      </c>
      <c r="D2419" s="106">
        <v>774</v>
      </c>
    </row>
    <row r="2420" spans="1:4">
      <c r="A2420" s="105">
        <v>6434</v>
      </c>
      <c r="B2420" s="105">
        <v>11052</v>
      </c>
      <c r="C2420" s="106">
        <v>235.9</v>
      </c>
      <c r="D2420" s="106">
        <v>753.3</v>
      </c>
    </row>
    <row r="2421" spans="1:4">
      <c r="A2421" s="105">
        <v>6436</v>
      </c>
      <c r="B2421" s="105">
        <v>12038</v>
      </c>
      <c r="C2421" s="106">
        <v>221.9</v>
      </c>
      <c r="D2421" s="106">
        <v>774</v>
      </c>
    </row>
    <row r="2422" spans="1:4">
      <c r="A2422" s="105">
        <v>6437</v>
      </c>
      <c r="B2422" s="105">
        <v>12241</v>
      </c>
      <c r="C2422" s="106">
        <v>348.7</v>
      </c>
      <c r="D2422" s="106">
        <v>574.79999999999995</v>
      </c>
    </row>
    <row r="2423" spans="1:4">
      <c r="A2423" s="105">
        <v>6438</v>
      </c>
      <c r="B2423" s="105">
        <v>12046</v>
      </c>
      <c r="C2423" s="106">
        <v>448.1</v>
      </c>
      <c r="D2423" s="106">
        <v>562.20000000000005</v>
      </c>
    </row>
    <row r="2424" spans="1:4">
      <c r="A2424" s="105">
        <v>6440</v>
      </c>
      <c r="B2424" s="105">
        <v>13011</v>
      </c>
      <c r="C2424" s="106">
        <v>514.6</v>
      </c>
      <c r="D2424" s="106">
        <v>457.2</v>
      </c>
    </row>
    <row r="2425" spans="1:4">
      <c r="A2425" s="105">
        <v>6442</v>
      </c>
      <c r="B2425" s="105">
        <v>12038</v>
      </c>
      <c r="C2425" s="106">
        <v>221.9</v>
      </c>
      <c r="D2425" s="106">
        <v>774</v>
      </c>
    </row>
    <row r="2426" spans="1:4">
      <c r="A2426" s="105">
        <v>6443</v>
      </c>
      <c r="B2426" s="105">
        <v>11052</v>
      </c>
      <c r="C2426" s="106">
        <v>235.9</v>
      </c>
      <c r="D2426" s="106">
        <v>753.3</v>
      </c>
    </row>
    <row r="2427" spans="1:4">
      <c r="A2427" s="105">
        <v>6445</v>
      </c>
      <c r="B2427" s="105">
        <v>9542</v>
      </c>
      <c r="C2427" s="106">
        <v>172.3</v>
      </c>
      <c r="D2427" s="106">
        <v>930</v>
      </c>
    </row>
    <row r="2428" spans="1:4">
      <c r="A2428" s="105">
        <v>6446</v>
      </c>
      <c r="B2428" s="105">
        <v>9542</v>
      </c>
      <c r="C2428" s="106">
        <v>172.3</v>
      </c>
      <c r="D2428" s="106">
        <v>930</v>
      </c>
    </row>
    <row r="2429" spans="1:4">
      <c r="A2429" s="105">
        <v>6447</v>
      </c>
      <c r="B2429" s="105">
        <v>9542</v>
      </c>
      <c r="C2429" s="106">
        <v>172.3</v>
      </c>
      <c r="D2429" s="106">
        <v>930</v>
      </c>
    </row>
    <row r="2430" spans="1:4">
      <c r="A2430" s="105">
        <v>6448</v>
      </c>
      <c r="B2430" s="105">
        <v>9542</v>
      </c>
      <c r="C2430" s="106">
        <v>172.3</v>
      </c>
      <c r="D2430" s="106">
        <v>930</v>
      </c>
    </row>
    <row r="2431" spans="1:4">
      <c r="A2431" s="105">
        <v>6450</v>
      </c>
      <c r="B2431" s="105">
        <v>9542</v>
      </c>
      <c r="C2431" s="106">
        <v>172.3</v>
      </c>
      <c r="D2431" s="106">
        <v>930</v>
      </c>
    </row>
    <row r="2432" spans="1:4">
      <c r="A2432" s="105">
        <v>6452</v>
      </c>
      <c r="B2432" s="105">
        <v>9789</v>
      </c>
      <c r="C2432" s="106">
        <v>182</v>
      </c>
      <c r="D2432" s="106">
        <v>773.8</v>
      </c>
    </row>
    <row r="2433" spans="1:4">
      <c r="A2433" s="105">
        <v>6460</v>
      </c>
      <c r="B2433" s="105">
        <v>10286</v>
      </c>
      <c r="C2433" s="106">
        <v>285.8</v>
      </c>
      <c r="D2433" s="106">
        <v>963.7</v>
      </c>
    </row>
    <row r="2434" spans="1:4">
      <c r="A2434" s="105">
        <v>6461</v>
      </c>
      <c r="B2434" s="105">
        <v>10286</v>
      </c>
      <c r="C2434" s="106">
        <v>285.8</v>
      </c>
      <c r="D2434" s="106">
        <v>963.7</v>
      </c>
    </row>
    <row r="2435" spans="1:4">
      <c r="A2435" s="105">
        <v>6462</v>
      </c>
      <c r="B2435" s="105">
        <v>10286</v>
      </c>
      <c r="C2435" s="106">
        <v>285.8</v>
      </c>
      <c r="D2435" s="106">
        <v>963.7</v>
      </c>
    </row>
    <row r="2436" spans="1:4">
      <c r="A2436" s="105">
        <v>6463</v>
      </c>
      <c r="B2436" s="105">
        <v>10286</v>
      </c>
      <c r="C2436" s="106">
        <v>285.8</v>
      </c>
      <c r="D2436" s="106">
        <v>963.7</v>
      </c>
    </row>
    <row r="2437" spans="1:4">
      <c r="A2437" s="105">
        <v>6465</v>
      </c>
      <c r="B2437" s="105">
        <v>8297</v>
      </c>
      <c r="C2437" s="106">
        <v>259.60000000000002</v>
      </c>
      <c r="D2437" s="106">
        <v>832.6</v>
      </c>
    </row>
    <row r="2438" spans="1:4">
      <c r="A2438" s="105">
        <v>6466</v>
      </c>
      <c r="B2438" s="105">
        <v>8297</v>
      </c>
      <c r="C2438" s="106">
        <v>259.60000000000002</v>
      </c>
      <c r="D2438" s="106">
        <v>832.6</v>
      </c>
    </row>
    <row r="2439" spans="1:4">
      <c r="A2439" s="105">
        <v>6467</v>
      </c>
      <c r="B2439" s="105">
        <v>8297</v>
      </c>
      <c r="C2439" s="106">
        <v>259.60000000000002</v>
      </c>
      <c r="D2439" s="106">
        <v>832.6</v>
      </c>
    </row>
    <row r="2440" spans="1:4">
      <c r="A2440" s="105">
        <v>6468</v>
      </c>
      <c r="B2440" s="105">
        <v>8297</v>
      </c>
      <c r="C2440" s="106">
        <v>259.60000000000002</v>
      </c>
      <c r="D2440" s="106">
        <v>832.6</v>
      </c>
    </row>
    <row r="2441" spans="1:4">
      <c r="A2441" s="105">
        <v>6470</v>
      </c>
      <c r="B2441" s="105">
        <v>8297</v>
      </c>
      <c r="C2441" s="106">
        <v>259.60000000000002</v>
      </c>
      <c r="D2441" s="106">
        <v>832.6</v>
      </c>
    </row>
    <row r="2442" spans="1:4">
      <c r="A2442" s="105">
        <v>6472</v>
      </c>
      <c r="B2442" s="105">
        <v>8297</v>
      </c>
      <c r="C2442" s="106">
        <v>259.60000000000002</v>
      </c>
      <c r="D2442" s="106">
        <v>832.6</v>
      </c>
    </row>
    <row r="2443" spans="1:4">
      <c r="A2443" s="105">
        <v>6473</v>
      </c>
      <c r="B2443" s="105">
        <v>8297</v>
      </c>
      <c r="C2443" s="106">
        <v>259.60000000000002</v>
      </c>
      <c r="D2443" s="106">
        <v>832.6</v>
      </c>
    </row>
    <row r="2444" spans="1:4">
      <c r="A2444" s="105">
        <v>6475</v>
      </c>
      <c r="B2444" s="105">
        <v>10286</v>
      </c>
      <c r="C2444" s="106">
        <v>285.8</v>
      </c>
      <c r="D2444" s="106">
        <v>963.7</v>
      </c>
    </row>
    <row r="2445" spans="1:4">
      <c r="A2445" s="105">
        <v>6476</v>
      </c>
      <c r="B2445" s="105">
        <v>10286</v>
      </c>
      <c r="C2445" s="106">
        <v>285.8</v>
      </c>
      <c r="D2445" s="106">
        <v>963.7</v>
      </c>
    </row>
    <row r="2446" spans="1:4">
      <c r="A2446" s="105">
        <v>6477</v>
      </c>
      <c r="B2446" s="105">
        <v>10286</v>
      </c>
      <c r="C2446" s="106">
        <v>285.8</v>
      </c>
      <c r="D2446" s="106">
        <v>963.7</v>
      </c>
    </row>
    <row r="2447" spans="1:4">
      <c r="A2447" s="105">
        <v>6479</v>
      </c>
      <c r="B2447" s="105">
        <v>10286</v>
      </c>
      <c r="C2447" s="106">
        <v>285.8</v>
      </c>
      <c r="D2447" s="106">
        <v>963.7</v>
      </c>
    </row>
    <row r="2448" spans="1:4">
      <c r="A2448" s="105">
        <v>6480</v>
      </c>
      <c r="B2448" s="105">
        <v>10286</v>
      </c>
      <c r="C2448" s="106">
        <v>285.8</v>
      </c>
      <c r="D2448" s="106">
        <v>963.7</v>
      </c>
    </row>
    <row r="2449" spans="1:4">
      <c r="A2449" s="105">
        <v>6484</v>
      </c>
      <c r="B2449" s="105">
        <v>10286</v>
      </c>
      <c r="C2449" s="106">
        <v>285.8</v>
      </c>
      <c r="D2449" s="106">
        <v>963.7</v>
      </c>
    </row>
    <row r="2450" spans="1:4">
      <c r="A2450" s="105">
        <v>6485</v>
      </c>
      <c r="B2450" s="105">
        <v>10286</v>
      </c>
      <c r="C2450" s="106">
        <v>285.8</v>
      </c>
      <c r="D2450" s="106">
        <v>963.7</v>
      </c>
    </row>
    <row r="2451" spans="1:4">
      <c r="A2451" s="105">
        <v>6487</v>
      </c>
      <c r="B2451" s="105">
        <v>10286</v>
      </c>
      <c r="C2451" s="106">
        <v>285.8</v>
      </c>
      <c r="D2451" s="106">
        <v>963.7</v>
      </c>
    </row>
    <row r="2452" spans="1:4">
      <c r="A2452" s="105">
        <v>6488</v>
      </c>
      <c r="B2452" s="105">
        <v>10286</v>
      </c>
      <c r="C2452" s="106">
        <v>285.8</v>
      </c>
      <c r="D2452" s="106">
        <v>963.7</v>
      </c>
    </row>
    <row r="2453" spans="1:4">
      <c r="A2453" s="105">
        <v>6489</v>
      </c>
      <c r="B2453" s="105">
        <v>10286</v>
      </c>
      <c r="C2453" s="106">
        <v>285.8</v>
      </c>
      <c r="D2453" s="106">
        <v>963.7</v>
      </c>
    </row>
    <row r="2454" spans="1:4">
      <c r="A2454" s="105">
        <v>6490</v>
      </c>
      <c r="B2454" s="105">
        <v>10286</v>
      </c>
      <c r="C2454" s="106">
        <v>285.8</v>
      </c>
      <c r="D2454" s="106">
        <v>963.7</v>
      </c>
    </row>
    <row r="2455" spans="1:4">
      <c r="A2455" s="105">
        <v>6501</v>
      </c>
      <c r="B2455" s="105">
        <v>9053</v>
      </c>
      <c r="C2455" s="106">
        <v>308.5</v>
      </c>
      <c r="D2455" s="106">
        <v>692.8</v>
      </c>
    </row>
    <row r="2456" spans="1:4">
      <c r="A2456" s="105">
        <v>6502</v>
      </c>
      <c r="B2456" s="105">
        <v>9178</v>
      </c>
      <c r="C2456" s="106">
        <v>302.39999999999998</v>
      </c>
      <c r="D2456" s="106">
        <v>823.7</v>
      </c>
    </row>
    <row r="2457" spans="1:4">
      <c r="A2457" s="105">
        <v>6503</v>
      </c>
      <c r="B2457" s="105">
        <v>9178</v>
      </c>
      <c r="C2457" s="106">
        <v>302.39999999999998</v>
      </c>
      <c r="D2457" s="106">
        <v>823.7</v>
      </c>
    </row>
    <row r="2458" spans="1:4">
      <c r="A2458" s="105">
        <v>6504</v>
      </c>
      <c r="B2458" s="105">
        <v>9178</v>
      </c>
      <c r="C2458" s="106">
        <v>302.39999999999998</v>
      </c>
      <c r="D2458" s="106">
        <v>823.7</v>
      </c>
    </row>
    <row r="2459" spans="1:4">
      <c r="A2459" s="105">
        <v>6505</v>
      </c>
      <c r="B2459" s="105">
        <v>9178</v>
      </c>
      <c r="C2459" s="106">
        <v>302.39999999999998</v>
      </c>
      <c r="D2459" s="106">
        <v>823.7</v>
      </c>
    </row>
    <row r="2460" spans="1:4">
      <c r="A2460" s="105">
        <v>6506</v>
      </c>
      <c r="B2460" s="105">
        <v>9178</v>
      </c>
      <c r="C2460" s="106">
        <v>302.39999999999998</v>
      </c>
      <c r="D2460" s="106">
        <v>823.7</v>
      </c>
    </row>
    <row r="2461" spans="1:4">
      <c r="A2461" s="105">
        <v>6507</v>
      </c>
      <c r="B2461" s="105">
        <v>9114</v>
      </c>
      <c r="C2461" s="106">
        <v>587.79999999999995</v>
      </c>
      <c r="D2461" s="106">
        <v>431.4</v>
      </c>
    </row>
    <row r="2462" spans="1:4">
      <c r="A2462" s="105">
        <v>6509</v>
      </c>
      <c r="B2462" s="105">
        <v>9178</v>
      </c>
      <c r="C2462" s="106">
        <v>302.39999999999998</v>
      </c>
      <c r="D2462" s="106">
        <v>823.7</v>
      </c>
    </row>
    <row r="2463" spans="1:4">
      <c r="A2463" s="105">
        <v>6510</v>
      </c>
      <c r="B2463" s="105">
        <v>8297</v>
      </c>
      <c r="C2463" s="106">
        <v>259.60000000000002</v>
      </c>
      <c r="D2463" s="106">
        <v>832.6</v>
      </c>
    </row>
    <row r="2464" spans="1:4">
      <c r="A2464" s="105">
        <v>6511</v>
      </c>
      <c r="B2464" s="105">
        <v>9037</v>
      </c>
      <c r="C2464" s="106">
        <v>286.2</v>
      </c>
      <c r="D2464" s="106">
        <v>737.6</v>
      </c>
    </row>
    <row r="2465" spans="1:4">
      <c r="A2465" s="105">
        <v>6512</v>
      </c>
      <c r="B2465" s="105">
        <v>9037</v>
      </c>
      <c r="C2465" s="106">
        <v>286.2</v>
      </c>
      <c r="D2465" s="106">
        <v>737.6</v>
      </c>
    </row>
    <row r="2466" spans="1:4">
      <c r="A2466" s="105">
        <v>6513</v>
      </c>
      <c r="B2466" s="105">
        <v>9037</v>
      </c>
      <c r="C2466" s="106">
        <v>286.2</v>
      </c>
      <c r="D2466" s="106">
        <v>737.6</v>
      </c>
    </row>
    <row r="2467" spans="1:4">
      <c r="A2467" s="105">
        <v>6514</v>
      </c>
      <c r="B2467" s="105">
        <v>9037</v>
      </c>
      <c r="C2467" s="106">
        <v>286.2</v>
      </c>
      <c r="D2467" s="106">
        <v>737.6</v>
      </c>
    </row>
    <row r="2468" spans="1:4">
      <c r="A2468" s="105">
        <v>6515</v>
      </c>
      <c r="B2468" s="105">
        <v>9037</v>
      </c>
      <c r="C2468" s="106">
        <v>286.2</v>
      </c>
      <c r="D2468" s="106">
        <v>737.6</v>
      </c>
    </row>
    <row r="2469" spans="1:4">
      <c r="A2469" s="105">
        <v>6516</v>
      </c>
      <c r="B2469" s="105">
        <v>9037</v>
      </c>
      <c r="C2469" s="106">
        <v>286.2</v>
      </c>
      <c r="D2469" s="106">
        <v>737.6</v>
      </c>
    </row>
    <row r="2470" spans="1:4">
      <c r="A2470" s="105">
        <v>6517</v>
      </c>
      <c r="B2470" s="105">
        <v>8296</v>
      </c>
      <c r="C2470" s="106">
        <v>409.1</v>
      </c>
      <c r="D2470" s="106">
        <v>619.1</v>
      </c>
    </row>
    <row r="2471" spans="1:4">
      <c r="A2471" s="105">
        <v>6518</v>
      </c>
      <c r="B2471" s="105">
        <v>9037</v>
      </c>
      <c r="C2471" s="106">
        <v>286.2</v>
      </c>
      <c r="D2471" s="106">
        <v>737.6</v>
      </c>
    </row>
    <row r="2472" spans="1:4">
      <c r="A2472" s="105">
        <v>6519</v>
      </c>
      <c r="B2472" s="105">
        <v>8296</v>
      </c>
      <c r="C2472" s="106">
        <v>409.1</v>
      </c>
      <c r="D2472" s="106">
        <v>619.1</v>
      </c>
    </row>
    <row r="2473" spans="1:4">
      <c r="A2473" s="105">
        <v>6521</v>
      </c>
      <c r="B2473" s="105">
        <v>9037</v>
      </c>
      <c r="C2473" s="106">
        <v>286.2</v>
      </c>
      <c r="D2473" s="106">
        <v>737.6</v>
      </c>
    </row>
    <row r="2474" spans="1:4">
      <c r="A2474" s="105">
        <v>6522</v>
      </c>
      <c r="B2474" s="105">
        <v>8296</v>
      </c>
      <c r="C2474" s="106">
        <v>409.1</v>
      </c>
      <c r="D2474" s="106">
        <v>619.1</v>
      </c>
    </row>
    <row r="2475" spans="1:4">
      <c r="A2475" s="105">
        <v>6525</v>
      </c>
      <c r="B2475" s="105">
        <v>9037</v>
      </c>
      <c r="C2475" s="106">
        <v>286.2</v>
      </c>
      <c r="D2475" s="106">
        <v>737.6</v>
      </c>
    </row>
    <row r="2476" spans="1:4">
      <c r="A2476" s="105">
        <v>6528</v>
      </c>
      <c r="B2476" s="105">
        <v>8051</v>
      </c>
      <c r="C2476" s="106">
        <v>563</v>
      </c>
      <c r="D2476" s="106">
        <v>403.4</v>
      </c>
    </row>
    <row r="2477" spans="1:4">
      <c r="A2477" s="105">
        <v>6530</v>
      </c>
      <c r="B2477" s="105">
        <v>8051</v>
      </c>
      <c r="C2477" s="106">
        <v>563</v>
      </c>
      <c r="D2477" s="106">
        <v>403.4</v>
      </c>
    </row>
    <row r="2478" spans="1:4">
      <c r="A2478" s="105">
        <v>6532</v>
      </c>
      <c r="B2478" s="105">
        <v>8251</v>
      </c>
      <c r="C2478" s="106">
        <v>963.6</v>
      </c>
      <c r="D2478" s="106">
        <v>199.5</v>
      </c>
    </row>
    <row r="2479" spans="1:4">
      <c r="A2479" s="105">
        <v>6535</v>
      </c>
      <c r="B2479" s="105">
        <v>8051</v>
      </c>
      <c r="C2479" s="106">
        <v>563</v>
      </c>
      <c r="D2479" s="106">
        <v>403.4</v>
      </c>
    </row>
    <row r="2480" spans="1:4">
      <c r="A2480" s="105">
        <v>6536</v>
      </c>
      <c r="B2480" s="105">
        <v>8251</v>
      </c>
      <c r="C2480" s="106">
        <v>963.6</v>
      </c>
      <c r="D2480" s="106">
        <v>199.5</v>
      </c>
    </row>
    <row r="2481" spans="1:4">
      <c r="A2481" s="105">
        <v>6537</v>
      </c>
      <c r="B2481" s="105">
        <v>6105</v>
      </c>
      <c r="C2481" s="106">
        <v>990.5</v>
      </c>
      <c r="D2481" s="106">
        <v>124.1</v>
      </c>
    </row>
    <row r="2482" spans="1:4">
      <c r="A2482" s="105">
        <v>6556</v>
      </c>
      <c r="B2482" s="105">
        <v>9240</v>
      </c>
      <c r="C2482" s="106">
        <v>171.4</v>
      </c>
      <c r="D2482" s="106">
        <v>1040.2</v>
      </c>
    </row>
    <row r="2483" spans="1:4">
      <c r="A2483" s="105">
        <v>6558</v>
      </c>
      <c r="B2483" s="105">
        <v>9240</v>
      </c>
      <c r="C2483" s="106">
        <v>171.4</v>
      </c>
      <c r="D2483" s="106">
        <v>1040.2</v>
      </c>
    </row>
    <row r="2484" spans="1:4">
      <c r="A2484" s="105">
        <v>6560</v>
      </c>
      <c r="B2484" s="105">
        <v>9053</v>
      </c>
      <c r="C2484" s="106">
        <v>308.5</v>
      </c>
      <c r="D2484" s="106">
        <v>692.8</v>
      </c>
    </row>
    <row r="2485" spans="1:4">
      <c r="A2485" s="105">
        <v>6562</v>
      </c>
      <c r="B2485" s="105">
        <v>9240</v>
      </c>
      <c r="C2485" s="106">
        <v>171.4</v>
      </c>
      <c r="D2485" s="106">
        <v>1040.2</v>
      </c>
    </row>
    <row r="2486" spans="1:4">
      <c r="A2486" s="105">
        <v>6564</v>
      </c>
      <c r="B2486" s="105">
        <v>9053</v>
      </c>
      <c r="C2486" s="106">
        <v>308.5</v>
      </c>
      <c r="D2486" s="106">
        <v>692.8</v>
      </c>
    </row>
    <row r="2487" spans="1:4">
      <c r="A2487" s="105">
        <v>6566</v>
      </c>
      <c r="B2487" s="105">
        <v>9178</v>
      </c>
      <c r="C2487" s="106">
        <v>302.39999999999998</v>
      </c>
      <c r="D2487" s="106">
        <v>823.7</v>
      </c>
    </row>
    <row r="2488" spans="1:4">
      <c r="A2488" s="105">
        <v>6567</v>
      </c>
      <c r="B2488" s="105">
        <v>9053</v>
      </c>
      <c r="C2488" s="106">
        <v>308.5</v>
      </c>
      <c r="D2488" s="106">
        <v>692.8</v>
      </c>
    </row>
    <row r="2489" spans="1:4">
      <c r="A2489" s="105">
        <v>6568</v>
      </c>
      <c r="B2489" s="105">
        <v>9053</v>
      </c>
      <c r="C2489" s="106">
        <v>308.5</v>
      </c>
      <c r="D2489" s="106">
        <v>692.8</v>
      </c>
    </row>
    <row r="2490" spans="1:4">
      <c r="A2490" s="105">
        <v>6569</v>
      </c>
      <c r="B2490" s="105">
        <v>9178</v>
      </c>
      <c r="C2490" s="106">
        <v>302.39999999999998</v>
      </c>
      <c r="D2490" s="106">
        <v>823.7</v>
      </c>
    </row>
    <row r="2491" spans="1:4">
      <c r="A2491" s="105">
        <v>6571</v>
      </c>
      <c r="B2491" s="105">
        <v>8297</v>
      </c>
      <c r="C2491" s="106">
        <v>259.60000000000002</v>
      </c>
      <c r="D2491" s="106">
        <v>832.6</v>
      </c>
    </row>
    <row r="2492" spans="1:4">
      <c r="A2492" s="105">
        <v>6572</v>
      </c>
      <c r="B2492" s="105">
        <v>8297</v>
      </c>
      <c r="C2492" s="106">
        <v>259.60000000000002</v>
      </c>
      <c r="D2492" s="106">
        <v>832.6</v>
      </c>
    </row>
    <row r="2493" spans="1:4">
      <c r="A2493" s="105">
        <v>6574</v>
      </c>
      <c r="B2493" s="105">
        <v>8297</v>
      </c>
      <c r="C2493" s="106">
        <v>259.60000000000002</v>
      </c>
      <c r="D2493" s="106">
        <v>832.6</v>
      </c>
    </row>
    <row r="2494" spans="1:4">
      <c r="A2494" s="105">
        <v>6575</v>
      </c>
      <c r="B2494" s="105">
        <v>8297</v>
      </c>
      <c r="C2494" s="106">
        <v>259.60000000000002</v>
      </c>
      <c r="D2494" s="106">
        <v>832.6</v>
      </c>
    </row>
    <row r="2495" spans="1:4">
      <c r="A2495" s="105">
        <v>6603</v>
      </c>
      <c r="B2495" s="105">
        <v>8297</v>
      </c>
      <c r="C2495" s="106">
        <v>259.60000000000002</v>
      </c>
      <c r="D2495" s="106">
        <v>832.6</v>
      </c>
    </row>
    <row r="2496" spans="1:4">
      <c r="A2496" s="105">
        <v>6605</v>
      </c>
      <c r="B2496" s="105">
        <v>8297</v>
      </c>
      <c r="C2496" s="106">
        <v>259.60000000000002</v>
      </c>
      <c r="D2496" s="106">
        <v>832.6</v>
      </c>
    </row>
    <row r="2497" spans="1:4">
      <c r="A2497" s="105">
        <v>6606</v>
      </c>
      <c r="B2497" s="105">
        <v>8297</v>
      </c>
      <c r="C2497" s="106">
        <v>259.60000000000002</v>
      </c>
      <c r="D2497" s="106">
        <v>832.6</v>
      </c>
    </row>
    <row r="2498" spans="1:4">
      <c r="A2498" s="105">
        <v>6608</v>
      </c>
      <c r="B2498" s="105">
        <v>8297</v>
      </c>
      <c r="C2498" s="106">
        <v>259.60000000000002</v>
      </c>
      <c r="D2498" s="106">
        <v>832.6</v>
      </c>
    </row>
    <row r="2499" spans="1:4">
      <c r="A2499" s="105">
        <v>6609</v>
      </c>
      <c r="B2499" s="105">
        <v>8297</v>
      </c>
      <c r="C2499" s="106">
        <v>259.60000000000002</v>
      </c>
      <c r="D2499" s="106">
        <v>832.6</v>
      </c>
    </row>
    <row r="2500" spans="1:4">
      <c r="A2500" s="105">
        <v>6612</v>
      </c>
      <c r="B2500" s="105">
        <v>8297</v>
      </c>
      <c r="C2500" s="106">
        <v>259.60000000000002</v>
      </c>
      <c r="D2500" s="106">
        <v>832.6</v>
      </c>
    </row>
    <row r="2501" spans="1:4">
      <c r="A2501" s="105">
        <v>6613</v>
      </c>
      <c r="B2501" s="105">
        <v>8297</v>
      </c>
      <c r="C2501" s="106">
        <v>259.60000000000002</v>
      </c>
      <c r="D2501" s="106">
        <v>832.6</v>
      </c>
    </row>
    <row r="2502" spans="1:4">
      <c r="A2502" s="105">
        <v>6614</v>
      </c>
      <c r="B2502" s="105">
        <v>8297</v>
      </c>
      <c r="C2502" s="106">
        <v>259.60000000000002</v>
      </c>
      <c r="D2502" s="106">
        <v>832.6</v>
      </c>
    </row>
    <row r="2503" spans="1:4">
      <c r="A2503" s="105">
        <v>6616</v>
      </c>
      <c r="B2503" s="105">
        <v>8297</v>
      </c>
      <c r="C2503" s="106">
        <v>259.60000000000002</v>
      </c>
      <c r="D2503" s="106">
        <v>832.6</v>
      </c>
    </row>
    <row r="2504" spans="1:4">
      <c r="A2504" s="105">
        <v>6620</v>
      </c>
      <c r="B2504" s="105">
        <v>8296</v>
      </c>
      <c r="C2504" s="106">
        <v>409.1</v>
      </c>
      <c r="D2504" s="106">
        <v>619.1</v>
      </c>
    </row>
    <row r="2505" spans="1:4">
      <c r="A2505" s="105">
        <v>6623</v>
      </c>
      <c r="B2505" s="105">
        <v>8296</v>
      </c>
      <c r="C2505" s="106">
        <v>409.1</v>
      </c>
      <c r="D2505" s="106">
        <v>619.1</v>
      </c>
    </row>
    <row r="2506" spans="1:4">
      <c r="A2506" s="105">
        <v>6625</v>
      </c>
      <c r="B2506" s="105">
        <v>8296</v>
      </c>
      <c r="C2506" s="106">
        <v>409.1</v>
      </c>
      <c r="D2506" s="106">
        <v>619.1</v>
      </c>
    </row>
    <row r="2507" spans="1:4">
      <c r="A2507" s="105">
        <v>6627</v>
      </c>
      <c r="B2507" s="105">
        <v>8296</v>
      </c>
      <c r="C2507" s="106">
        <v>409.1</v>
      </c>
      <c r="D2507" s="106">
        <v>619.1</v>
      </c>
    </row>
    <row r="2508" spans="1:4">
      <c r="A2508" s="105">
        <v>6628</v>
      </c>
      <c r="B2508" s="105">
        <v>8296</v>
      </c>
      <c r="C2508" s="106">
        <v>409.1</v>
      </c>
      <c r="D2508" s="106">
        <v>619.1</v>
      </c>
    </row>
    <row r="2509" spans="1:4">
      <c r="A2509" s="105">
        <v>6630</v>
      </c>
      <c r="B2509" s="105">
        <v>8051</v>
      </c>
      <c r="C2509" s="106">
        <v>563</v>
      </c>
      <c r="D2509" s="106">
        <v>403.4</v>
      </c>
    </row>
    <row r="2510" spans="1:4">
      <c r="A2510" s="105">
        <v>6631</v>
      </c>
      <c r="B2510" s="105">
        <v>8296</v>
      </c>
      <c r="C2510" s="106">
        <v>409.1</v>
      </c>
      <c r="D2510" s="106">
        <v>619.1</v>
      </c>
    </row>
    <row r="2511" spans="1:4">
      <c r="A2511" s="105">
        <v>6632</v>
      </c>
      <c r="B2511" s="105">
        <v>8051</v>
      </c>
      <c r="C2511" s="106">
        <v>563</v>
      </c>
      <c r="D2511" s="106">
        <v>403.4</v>
      </c>
    </row>
    <row r="2512" spans="1:4">
      <c r="A2512" s="105">
        <v>6635</v>
      </c>
      <c r="B2512" s="105">
        <v>8296</v>
      </c>
      <c r="C2512" s="106">
        <v>409.1</v>
      </c>
      <c r="D2512" s="106">
        <v>619.1</v>
      </c>
    </row>
    <row r="2513" spans="1:4">
      <c r="A2513" s="105">
        <v>6638</v>
      </c>
      <c r="B2513" s="105">
        <v>7045</v>
      </c>
      <c r="C2513" s="106">
        <v>424.2</v>
      </c>
      <c r="D2513" s="106">
        <v>382.2</v>
      </c>
    </row>
    <row r="2514" spans="1:4">
      <c r="A2514" s="105">
        <v>6639</v>
      </c>
      <c r="B2514" s="105">
        <v>7045</v>
      </c>
      <c r="C2514" s="106">
        <v>424.2</v>
      </c>
      <c r="D2514" s="106">
        <v>382.2</v>
      </c>
    </row>
    <row r="2515" spans="1:4">
      <c r="A2515" s="105">
        <v>6640</v>
      </c>
      <c r="B2515" s="105">
        <v>7045</v>
      </c>
      <c r="C2515" s="106">
        <v>424.2</v>
      </c>
      <c r="D2515" s="106">
        <v>382.2</v>
      </c>
    </row>
    <row r="2516" spans="1:4">
      <c r="A2516" s="105">
        <v>6642</v>
      </c>
      <c r="B2516" s="105">
        <v>7176</v>
      </c>
      <c r="C2516" s="106">
        <v>729.3</v>
      </c>
      <c r="D2516" s="106">
        <v>275.39999999999998</v>
      </c>
    </row>
    <row r="2517" spans="1:4">
      <c r="A2517" s="105">
        <v>6646</v>
      </c>
      <c r="B2517" s="105">
        <v>13011</v>
      </c>
      <c r="C2517" s="106">
        <v>514.6</v>
      </c>
      <c r="D2517" s="106">
        <v>457.2</v>
      </c>
    </row>
    <row r="2518" spans="1:4">
      <c r="A2518" s="105">
        <v>6701</v>
      </c>
      <c r="B2518" s="105">
        <v>6072</v>
      </c>
      <c r="C2518" s="106">
        <v>1413.3</v>
      </c>
      <c r="D2518" s="106">
        <v>27.1</v>
      </c>
    </row>
    <row r="2519" spans="1:4">
      <c r="A2519" s="105">
        <v>6705</v>
      </c>
      <c r="B2519" s="105">
        <v>6011</v>
      </c>
      <c r="C2519" s="106">
        <v>1174.9000000000001</v>
      </c>
      <c r="D2519" s="106">
        <v>123.6</v>
      </c>
    </row>
    <row r="2520" spans="1:4">
      <c r="A2520" s="105">
        <v>6707</v>
      </c>
      <c r="B2520" s="105">
        <v>5007</v>
      </c>
      <c r="C2520" s="106">
        <v>1336.2</v>
      </c>
      <c r="D2520" s="106">
        <v>46.4</v>
      </c>
    </row>
    <row r="2521" spans="1:4">
      <c r="A2521" s="105">
        <v>6710</v>
      </c>
      <c r="B2521" s="105">
        <v>5017</v>
      </c>
      <c r="C2521" s="106">
        <v>1765.1</v>
      </c>
      <c r="D2521" s="106">
        <v>4.4000000000000004</v>
      </c>
    </row>
    <row r="2522" spans="1:4">
      <c r="A2522" s="105">
        <v>6711</v>
      </c>
      <c r="B2522" s="105">
        <v>5017</v>
      </c>
      <c r="C2522" s="106">
        <v>1765.1</v>
      </c>
      <c r="D2522" s="106">
        <v>4.4000000000000004</v>
      </c>
    </row>
    <row r="2523" spans="1:4">
      <c r="A2523" s="105">
        <v>6712</v>
      </c>
      <c r="B2523" s="105">
        <v>5017</v>
      </c>
      <c r="C2523" s="106">
        <v>1765.1</v>
      </c>
      <c r="D2523" s="106">
        <v>4.4000000000000004</v>
      </c>
    </row>
    <row r="2524" spans="1:4">
      <c r="A2524" s="105">
        <v>6713</v>
      </c>
      <c r="B2524" s="105">
        <v>5017</v>
      </c>
      <c r="C2524" s="106">
        <v>1765.1</v>
      </c>
      <c r="D2524" s="106">
        <v>4.4000000000000004</v>
      </c>
    </row>
    <row r="2525" spans="1:4">
      <c r="A2525" s="105">
        <v>6714</v>
      </c>
      <c r="B2525" s="105">
        <v>4032</v>
      </c>
      <c r="C2525" s="106">
        <v>1972.4</v>
      </c>
      <c r="D2525" s="106">
        <v>10.4</v>
      </c>
    </row>
    <row r="2526" spans="1:4">
      <c r="A2526" s="105">
        <v>6716</v>
      </c>
      <c r="B2526" s="105">
        <v>7185</v>
      </c>
      <c r="C2526" s="106">
        <v>838.8</v>
      </c>
      <c r="D2526" s="106">
        <v>86.3</v>
      </c>
    </row>
    <row r="2527" spans="1:4">
      <c r="A2527" s="105">
        <v>6718</v>
      </c>
      <c r="B2527" s="105">
        <v>4032</v>
      </c>
      <c r="C2527" s="106">
        <v>1972.4</v>
      </c>
      <c r="D2527" s="106">
        <v>10.4</v>
      </c>
    </row>
    <row r="2528" spans="1:4">
      <c r="A2528" s="105">
        <v>6720</v>
      </c>
      <c r="B2528" s="105">
        <v>4032</v>
      </c>
      <c r="C2528" s="106">
        <v>1972.4</v>
      </c>
      <c r="D2528" s="106">
        <v>10.4</v>
      </c>
    </row>
    <row r="2529" spans="1:4">
      <c r="A2529" s="105">
        <v>6721</v>
      </c>
      <c r="B2529" s="105">
        <v>4032</v>
      </c>
      <c r="C2529" s="106">
        <v>1972.4</v>
      </c>
      <c r="D2529" s="106">
        <v>10.4</v>
      </c>
    </row>
    <row r="2530" spans="1:4">
      <c r="A2530" s="105">
        <v>6722</v>
      </c>
      <c r="B2530" s="105">
        <v>4032</v>
      </c>
      <c r="C2530" s="106">
        <v>1972.4</v>
      </c>
      <c r="D2530" s="106">
        <v>10.4</v>
      </c>
    </row>
    <row r="2531" spans="1:4">
      <c r="A2531" s="105">
        <v>6725</v>
      </c>
      <c r="B2531" s="105">
        <v>3003</v>
      </c>
      <c r="C2531" s="106">
        <v>2469.1999999999998</v>
      </c>
      <c r="D2531" s="106">
        <v>3.6</v>
      </c>
    </row>
    <row r="2532" spans="1:4">
      <c r="A2532" s="105">
        <v>6726</v>
      </c>
      <c r="B2532" s="105">
        <v>3003</v>
      </c>
      <c r="C2532" s="106">
        <v>2469.1999999999998</v>
      </c>
      <c r="D2532" s="106">
        <v>3.6</v>
      </c>
    </row>
    <row r="2533" spans="1:4">
      <c r="A2533" s="105">
        <v>6728</v>
      </c>
      <c r="B2533" s="105">
        <v>3032</v>
      </c>
      <c r="C2533" s="106">
        <v>2308.8000000000002</v>
      </c>
      <c r="D2533" s="106">
        <v>2.4</v>
      </c>
    </row>
    <row r="2534" spans="1:4">
      <c r="A2534" s="105">
        <v>6733</v>
      </c>
      <c r="B2534" s="105">
        <v>3032</v>
      </c>
      <c r="C2534" s="106">
        <v>2308.8000000000002</v>
      </c>
      <c r="D2534" s="106">
        <v>2.4</v>
      </c>
    </row>
    <row r="2535" spans="1:4">
      <c r="A2535" s="105">
        <v>6740</v>
      </c>
      <c r="B2535" s="105">
        <v>1020</v>
      </c>
      <c r="C2535" s="106">
        <v>2625.9</v>
      </c>
      <c r="D2535" s="106">
        <v>0.1</v>
      </c>
    </row>
    <row r="2536" spans="1:4">
      <c r="A2536" s="105">
        <v>6743</v>
      </c>
      <c r="B2536" s="105">
        <v>2064</v>
      </c>
      <c r="C2536" s="106">
        <v>1921.5</v>
      </c>
      <c r="D2536" s="106">
        <v>6.1</v>
      </c>
    </row>
    <row r="2537" spans="1:4">
      <c r="A2537" s="105">
        <v>6751</v>
      </c>
      <c r="B2537" s="105">
        <v>7185</v>
      </c>
      <c r="C2537" s="106">
        <v>838.8</v>
      </c>
      <c r="D2537" s="106">
        <v>86.3</v>
      </c>
    </row>
    <row r="2538" spans="1:4">
      <c r="A2538" s="105">
        <v>6753</v>
      </c>
      <c r="B2538" s="105">
        <v>7176</v>
      </c>
      <c r="C2538" s="106">
        <v>729.3</v>
      </c>
      <c r="D2538" s="106">
        <v>275.39999999999998</v>
      </c>
    </row>
    <row r="2539" spans="1:4">
      <c r="A2539" s="105">
        <v>6754</v>
      </c>
      <c r="B2539" s="105">
        <v>7185</v>
      </c>
      <c r="C2539" s="106">
        <v>838.8</v>
      </c>
      <c r="D2539" s="106">
        <v>86.3</v>
      </c>
    </row>
    <row r="2540" spans="1:4">
      <c r="A2540" s="105">
        <v>6758</v>
      </c>
      <c r="B2540" s="105">
        <v>7176</v>
      </c>
      <c r="C2540" s="106">
        <v>729.3</v>
      </c>
      <c r="D2540" s="106">
        <v>275.39999999999998</v>
      </c>
    </row>
    <row r="2541" spans="1:4">
      <c r="A2541" s="105">
        <v>6760</v>
      </c>
      <c r="B2541" s="105">
        <v>4032</v>
      </c>
      <c r="C2541" s="106">
        <v>1972.4</v>
      </c>
      <c r="D2541" s="106">
        <v>10.4</v>
      </c>
    </row>
    <row r="2542" spans="1:4">
      <c r="A2542" s="105">
        <v>6762</v>
      </c>
      <c r="B2542" s="105">
        <v>13030</v>
      </c>
      <c r="C2542" s="106">
        <v>1092.0999999999999</v>
      </c>
      <c r="D2542" s="106">
        <v>72.7</v>
      </c>
    </row>
    <row r="2543" spans="1:4">
      <c r="A2543" s="105">
        <v>6765</v>
      </c>
      <c r="B2543" s="105">
        <v>3093</v>
      </c>
      <c r="C2543" s="106">
        <v>1844.9</v>
      </c>
      <c r="D2543" s="106">
        <v>12.6</v>
      </c>
    </row>
    <row r="2544" spans="1:4">
      <c r="A2544" s="105">
        <v>6770</v>
      </c>
      <c r="B2544" s="105">
        <v>2012</v>
      </c>
      <c r="C2544" s="106">
        <v>1287.2</v>
      </c>
      <c r="D2544" s="106">
        <v>27.4</v>
      </c>
    </row>
    <row r="2545" spans="1:4">
      <c r="A2545" s="105">
        <v>6798</v>
      </c>
      <c r="B2545" s="105">
        <v>32040</v>
      </c>
      <c r="C2545" s="106">
        <v>2100.4</v>
      </c>
      <c r="D2545" s="106">
        <v>23.4</v>
      </c>
    </row>
    <row r="2546" spans="1:4">
      <c r="A2546" s="105">
        <v>6799</v>
      </c>
      <c r="B2546" s="105">
        <v>5007</v>
      </c>
      <c r="C2546" s="106">
        <v>1336.2</v>
      </c>
      <c r="D2546" s="106">
        <v>46.4</v>
      </c>
    </row>
    <row r="2547" spans="1:4">
      <c r="A2547" s="105">
        <v>7000</v>
      </c>
      <c r="B2547" s="105">
        <v>94029</v>
      </c>
      <c r="C2547" s="106">
        <v>26.1</v>
      </c>
      <c r="D2547" s="106">
        <v>1854.4</v>
      </c>
    </row>
    <row r="2548" spans="1:4">
      <c r="A2548" s="105">
        <v>7004</v>
      </c>
      <c r="B2548" s="105">
        <v>94029</v>
      </c>
      <c r="C2548" s="106">
        <v>26.1</v>
      </c>
      <c r="D2548" s="106">
        <v>1854.4</v>
      </c>
    </row>
    <row r="2549" spans="1:4">
      <c r="A2549" s="105">
        <v>7005</v>
      </c>
      <c r="B2549" s="105">
        <v>94029</v>
      </c>
      <c r="C2549" s="106">
        <v>26.1</v>
      </c>
      <c r="D2549" s="106">
        <v>1854.4</v>
      </c>
    </row>
    <row r="2550" spans="1:4">
      <c r="A2550" s="105">
        <v>7007</v>
      </c>
      <c r="B2550" s="105">
        <v>94029</v>
      </c>
      <c r="C2550" s="106">
        <v>26.1</v>
      </c>
      <c r="D2550" s="106">
        <v>1854.4</v>
      </c>
    </row>
    <row r="2551" spans="1:4">
      <c r="A2551" s="105">
        <v>7008</v>
      </c>
      <c r="B2551" s="105">
        <v>94029</v>
      </c>
      <c r="C2551" s="106">
        <v>26.1</v>
      </c>
      <c r="D2551" s="106">
        <v>1854.4</v>
      </c>
    </row>
    <row r="2552" spans="1:4">
      <c r="A2552" s="105">
        <v>7009</v>
      </c>
      <c r="B2552" s="105">
        <v>94029</v>
      </c>
      <c r="C2552" s="106">
        <v>26.1</v>
      </c>
      <c r="D2552" s="106">
        <v>1854.4</v>
      </c>
    </row>
    <row r="2553" spans="1:4">
      <c r="A2553" s="105">
        <v>7010</v>
      </c>
      <c r="B2553" s="105">
        <v>94029</v>
      </c>
      <c r="C2553" s="106">
        <v>26.1</v>
      </c>
      <c r="D2553" s="106">
        <v>1854.4</v>
      </c>
    </row>
    <row r="2554" spans="1:4">
      <c r="A2554" s="105">
        <v>7011</v>
      </c>
      <c r="B2554" s="105">
        <v>94087</v>
      </c>
      <c r="C2554" s="106">
        <v>0.2</v>
      </c>
      <c r="D2554" s="106">
        <v>4803.2</v>
      </c>
    </row>
    <row r="2555" spans="1:4">
      <c r="A2555" s="105">
        <v>7012</v>
      </c>
      <c r="B2555" s="105">
        <v>94087</v>
      </c>
      <c r="C2555" s="106">
        <v>0.2</v>
      </c>
      <c r="D2555" s="106">
        <v>4803.2</v>
      </c>
    </row>
    <row r="2556" spans="1:4">
      <c r="A2556" s="105">
        <v>7015</v>
      </c>
      <c r="B2556" s="105">
        <v>94029</v>
      </c>
      <c r="C2556" s="106">
        <v>26.1</v>
      </c>
      <c r="D2556" s="106">
        <v>1854.4</v>
      </c>
    </row>
    <row r="2557" spans="1:4">
      <c r="A2557" s="105">
        <v>7016</v>
      </c>
      <c r="B2557" s="105">
        <v>94029</v>
      </c>
      <c r="C2557" s="106">
        <v>26.1</v>
      </c>
      <c r="D2557" s="106">
        <v>1854.4</v>
      </c>
    </row>
    <row r="2558" spans="1:4">
      <c r="A2558" s="105">
        <v>7017</v>
      </c>
      <c r="B2558" s="105">
        <v>94212</v>
      </c>
      <c r="C2558" s="106">
        <v>30.9</v>
      </c>
      <c r="D2558" s="106">
        <v>1986.1</v>
      </c>
    </row>
    <row r="2559" spans="1:4">
      <c r="A2559" s="105">
        <v>7018</v>
      </c>
      <c r="B2559" s="105">
        <v>94029</v>
      </c>
      <c r="C2559" s="106">
        <v>26.1</v>
      </c>
      <c r="D2559" s="106">
        <v>1854.4</v>
      </c>
    </row>
    <row r="2560" spans="1:4">
      <c r="A2560" s="105">
        <v>7019</v>
      </c>
      <c r="B2560" s="105">
        <v>94008</v>
      </c>
      <c r="C2560" s="106">
        <v>27.8</v>
      </c>
      <c r="D2560" s="106">
        <v>1861.6</v>
      </c>
    </row>
    <row r="2561" spans="1:4">
      <c r="A2561" s="105">
        <v>7020</v>
      </c>
      <c r="B2561" s="105">
        <v>94008</v>
      </c>
      <c r="C2561" s="106">
        <v>27.8</v>
      </c>
      <c r="D2561" s="106">
        <v>1861.6</v>
      </c>
    </row>
    <row r="2562" spans="1:4">
      <c r="A2562" s="105">
        <v>7021</v>
      </c>
      <c r="B2562" s="105">
        <v>94008</v>
      </c>
      <c r="C2562" s="106">
        <v>27.8</v>
      </c>
      <c r="D2562" s="106">
        <v>1861.6</v>
      </c>
    </row>
    <row r="2563" spans="1:4">
      <c r="A2563" s="105">
        <v>7022</v>
      </c>
      <c r="B2563" s="105">
        <v>94029</v>
      </c>
      <c r="C2563" s="106">
        <v>26.1</v>
      </c>
      <c r="D2563" s="106">
        <v>1854.4</v>
      </c>
    </row>
    <row r="2564" spans="1:4">
      <c r="A2564" s="105">
        <v>7023</v>
      </c>
      <c r="B2564" s="105">
        <v>94029</v>
      </c>
      <c r="C2564" s="106">
        <v>26.1</v>
      </c>
      <c r="D2564" s="106">
        <v>1854.4</v>
      </c>
    </row>
    <row r="2565" spans="1:4">
      <c r="A2565" s="105">
        <v>7024</v>
      </c>
      <c r="B2565" s="105">
        <v>94008</v>
      </c>
      <c r="C2565" s="106">
        <v>27.8</v>
      </c>
      <c r="D2565" s="106">
        <v>1861.6</v>
      </c>
    </row>
    <row r="2566" spans="1:4">
      <c r="A2566" s="105">
        <v>7025</v>
      </c>
      <c r="B2566" s="105">
        <v>94212</v>
      </c>
      <c r="C2566" s="106">
        <v>30.9</v>
      </c>
      <c r="D2566" s="106">
        <v>1986.1</v>
      </c>
    </row>
    <row r="2567" spans="1:4">
      <c r="A2567" s="105">
        <v>7026</v>
      </c>
      <c r="B2567" s="105">
        <v>94212</v>
      </c>
      <c r="C2567" s="106">
        <v>30.9</v>
      </c>
      <c r="D2567" s="106">
        <v>1986.1</v>
      </c>
    </row>
    <row r="2568" spans="1:4">
      <c r="A2568" s="105">
        <v>7027</v>
      </c>
      <c r="B2568" s="105">
        <v>94195</v>
      </c>
      <c r="C2568" s="106">
        <v>6.1</v>
      </c>
      <c r="D2568" s="106">
        <v>2919.3</v>
      </c>
    </row>
    <row r="2569" spans="1:4">
      <c r="A2569" s="105">
        <v>7030</v>
      </c>
      <c r="B2569" s="105">
        <v>96033</v>
      </c>
      <c r="C2569" s="106">
        <v>0.5</v>
      </c>
      <c r="D2569" s="106">
        <v>4118.6000000000004</v>
      </c>
    </row>
    <row r="2570" spans="1:4">
      <c r="A2570" s="105">
        <v>7050</v>
      </c>
      <c r="B2570" s="105">
        <v>94029</v>
      </c>
      <c r="C2570" s="106">
        <v>26.1</v>
      </c>
      <c r="D2570" s="106">
        <v>1854.4</v>
      </c>
    </row>
    <row r="2571" spans="1:4">
      <c r="A2571" s="105">
        <v>7052</v>
      </c>
      <c r="B2571" s="105">
        <v>94029</v>
      </c>
      <c r="C2571" s="106">
        <v>26.1</v>
      </c>
      <c r="D2571" s="106">
        <v>1854.4</v>
      </c>
    </row>
    <row r="2572" spans="1:4">
      <c r="A2572" s="105">
        <v>7053</v>
      </c>
      <c r="B2572" s="105">
        <v>94029</v>
      </c>
      <c r="C2572" s="106">
        <v>26.1</v>
      </c>
      <c r="D2572" s="106">
        <v>1854.4</v>
      </c>
    </row>
    <row r="2573" spans="1:4">
      <c r="A2573" s="105">
        <v>7054</v>
      </c>
      <c r="B2573" s="105">
        <v>94220</v>
      </c>
      <c r="C2573" s="106">
        <v>26</v>
      </c>
      <c r="D2573" s="106">
        <v>2411.1999999999998</v>
      </c>
    </row>
    <row r="2574" spans="1:4">
      <c r="A2574" s="105">
        <v>7055</v>
      </c>
      <c r="B2574" s="105">
        <v>94087</v>
      </c>
      <c r="C2574" s="106">
        <v>0.2</v>
      </c>
      <c r="D2574" s="106">
        <v>4803.2</v>
      </c>
    </row>
    <row r="2575" spans="1:4">
      <c r="A2575" s="105">
        <v>7109</v>
      </c>
      <c r="B2575" s="105">
        <v>94220</v>
      </c>
      <c r="C2575" s="106">
        <v>26</v>
      </c>
      <c r="D2575" s="106">
        <v>2411.1999999999998</v>
      </c>
    </row>
    <row r="2576" spans="1:4">
      <c r="A2576" s="105">
        <v>7112</v>
      </c>
      <c r="B2576" s="105">
        <v>94198</v>
      </c>
      <c r="C2576" s="106">
        <v>17.600000000000001</v>
      </c>
      <c r="D2576" s="106">
        <v>2049.6</v>
      </c>
    </row>
    <row r="2577" spans="1:4">
      <c r="A2577" s="105">
        <v>7113</v>
      </c>
      <c r="B2577" s="105">
        <v>94220</v>
      </c>
      <c r="C2577" s="106">
        <v>26</v>
      </c>
      <c r="D2577" s="106">
        <v>2411.1999999999998</v>
      </c>
    </row>
    <row r="2578" spans="1:4">
      <c r="A2578" s="105">
        <v>7116</v>
      </c>
      <c r="B2578" s="105">
        <v>94191</v>
      </c>
      <c r="C2578" s="106">
        <v>1.9</v>
      </c>
      <c r="D2578" s="106">
        <v>3838.2</v>
      </c>
    </row>
    <row r="2579" spans="1:4">
      <c r="A2579" s="105">
        <v>7117</v>
      </c>
      <c r="B2579" s="105">
        <v>94198</v>
      </c>
      <c r="C2579" s="106">
        <v>17.600000000000001</v>
      </c>
      <c r="D2579" s="106">
        <v>2049.6</v>
      </c>
    </row>
    <row r="2580" spans="1:4">
      <c r="A2580" s="105">
        <v>7119</v>
      </c>
      <c r="B2580" s="105">
        <v>94195</v>
      </c>
      <c r="C2580" s="106">
        <v>6.1</v>
      </c>
      <c r="D2580" s="106">
        <v>2919.3</v>
      </c>
    </row>
    <row r="2581" spans="1:4">
      <c r="A2581" s="105">
        <v>7120</v>
      </c>
      <c r="B2581" s="105">
        <v>94195</v>
      </c>
      <c r="C2581" s="106">
        <v>6.1</v>
      </c>
      <c r="D2581" s="106">
        <v>2919.3</v>
      </c>
    </row>
    <row r="2582" spans="1:4">
      <c r="A2582" s="105">
        <v>7139</v>
      </c>
      <c r="B2582" s="105">
        <v>97083</v>
      </c>
      <c r="C2582" s="106">
        <v>9.6999999999999993</v>
      </c>
      <c r="D2582" s="106">
        <v>2788</v>
      </c>
    </row>
    <row r="2583" spans="1:4">
      <c r="A2583" s="105">
        <v>7140</v>
      </c>
      <c r="B2583" s="105">
        <v>95003</v>
      </c>
      <c r="C2583" s="106">
        <v>23.9</v>
      </c>
      <c r="D2583" s="106">
        <v>2266.9</v>
      </c>
    </row>
    <row r="2584" spans="1:4">
      <c r="A2584" s="105">
        <v>7150</v>
      </c>
      <c r="B2584" s="105">
        <v>94220</v>
      </c>
      <c r="C2584" s="106">
        <v>26</v>
      </c>
      <c r="D2584" s="106">
        <v>2411.1999999999998</v>
      </c>
    </row>
    <row r="2585" spans="1:4">
      <c r="A2585" s="105">
        <v>7151</v>
      </c>
      <c r="B2585" s="105">
        <v>94155</v>
      </c>
      <c r="C2585" s="106">
        <v>13.7</v>
      </c>
      <c r="D2585" s="106">
        <v>2383.8000000000002</v>
      </c>
    </row>
    <row r="2586" spans="1:4">
      <c r="A2586" s="105">
        <v>7155</v>
      </c>
      <c r="B2586" s="105">
        <v>94220</v>
      </c>
      <c r="C2586" s="106">
        <v>26</v>
      </c>
      <c r="D2586" s="106">
        <v>2411.1999999999998</v>
      </c>
    </row>
    <row r="2587" spans="1:4">
      <c r="A2587" s="105">
        <v>7162</v>
      </c>
      <c r="B2587" s="105">
        <v>94220</v>
      </c>
      <c r="C2587" s="106">
        <v>26</v>
      </c>
      <c r="D2587" s="106">
        <v>2411.1999999999998</v>
      </c>
    </row>
    <row r="2588" spans="1:4">
      <c r="A2588" s="105">
        <v>7163</v>
      </c>
      <c r="B2588" s="105">
        <v>94198</v>
      </c>
      <c r="C2588" s="106">
        <v>17.600000000000001</v>
      </c>
      <c r="D2588" s="106">
        <v>2049.6</v>
      </c>
    </row>
    <row r="2589" spans="1:4">
      <c r="A2589" s="105">
        <v>7170</v>
      </c>
      <c r="B2589" s="105">
        <v>94008</v>
      </c>
      <c r="C2589" s="106">
        <v>27.8</v>
      </c>
      <c r="D2589" s="106">
        <v>1861.6</v>
      </c>
    </row>
    <row r="2590" spans="1:4">
      <c r="A2590" s="105">
        <v>7171</v>
      </c>
      <c r="B2590" s="105">
        <v>94008</v>
      </c>
      <c r="C2590" s="106">
        <v>27.8</v>
      </c>
      <c r="D2590" s="106">
        <v>1861.6</v>
      </c>
    </row>
    <row r="2591" spans="1:4">
      <c r="A2591" s="105">
        <v>7172</v>
      </c>
      <c r="B2591" s="105">
        <v>94212</v>
      </c>
      <c r="C2591" s="106">
        <v>30.9</v>
      </c>
      <c r="D2591" s="106">
        <v>1986.1</v>
      </c>
    </row>
    <row r="2592" spans="1:4">
      <c r="A2592" s="105">
        <v>7173</v>
      </c>
      <c r="B2592" s="105">
        <v>94008</v>
      </c>
      <c r="C2592" s="106">
        <v>27.8</v>
      </c>
      <c r="D2592" s="106">
        <v>1861.6</v>
      </c>
    </row>
    <row r="2593" spans="1:4">
      <c r="A2593" s="105">
        <v>7174</v>
      </c>
      <c r="B2593" s="105">
        <v>94008</v>
      </c>
      <c r="C2593" s="106">
        <v>27.8</v>
      </c>
      <c r="D2593" s="106">
        <v>1861.6</v>
      </c>
    </row>
    <row r="2594" spans="1:4">
      <c r="A2594" s="105">
        <v>7175</v>
      </c>
      <c r="B2594" s="105">
        <v>92124</v>
      </c>
      <c r="C2594" s="106">
        <v>42.5</v>
      </c>
      <c r="D2594" s="106">
        <v>1643.8</v>
      </c>
    </row>
    <row r="2595" spans="1:4">
      <c r="A2595" s="105">
        <v>7176</v>
      </c>
      <c r="B2595" s="105">
        <v>92124</v>
      </c>
      <c r="C2595" s="106">
        <v>42.5</v>
      </c>
      <c r="D2595" s="106">
        <v>1643.8</v>
      </c>
    </row>
    <row r="2596" spans="1:4">
      <c r="A2596" s="105">
        <v>7177</v>
      </c>
      <c r="B2596" s="105">
        <v>94008</v>
      </c>
      <c r="C2596" s="106">
        <v>27.8</v>
      </c>
      <c r="D2596" s="106">
        <v>1861.6</v>
      </c>
    </row>
    <row r="2597" spans="1:4">
      <c r="A2597" s="105">
        <v>7178</v>
      </c>
      <c r="B2597" s="105">
        <v>94008</v>
      </c>
      <c r="C2597" s="106">
        <v>27.8</v>
      </c>
      <c r="D2597" s="106">
        <v>1861.6</v>
      </c>
    </row>
    <row r="2598" spans="1:4">
      <c r="A2598" s="105">
        <v>7179</v>
      </c>
      <c r="B2598" s="105">
        <v>94155</v>
      </c>
      <c r="C2598" s="106">
        <v>13.7</v>
      </c>
      <c r="D2598" s="106">
        <v>2383.8000000000002</v>
      </c>
    </row>
    <row r="2599" spans="1:4">
      <c r="A2599" s="105">
        <v>7180</v>
      </c>
      <c r="B2599" s="105">
        <v>94155</v>
      </c>
      <c r="C2599" s="106">
        <v>13.7</v>
      </c>
      <c r="D2599" s="106">
        <v>2383.8000000000002</v>
      </c>
    </row>
    <row r="2600" spans="1:4">
      <c r="A2600" s="105">
        <v>7182</v>
      </c>
      <c r="B2600" s="105">
        <v>94155</v>
      </c>
      <c r="C2600" s="106">
        <v>13.7</v>
      </c>
      <c r="D2600" s="106">
        <v>2383.8000000000002</v>
      </c>
    </row>
    <row r="2601" spans="1:4">
      <c r="A2601" s="105">
        <v>7183</v>
      </c>
      <c r="B2601" s="105">
        <v>94155</v>
      </c>
      <c r="C2601" s="106">
        <v>13.7</v>
      </c>
      <c r="D2601" s="106">
        <v>2383.8000000000002</v>
      </c>
    </row>
    <row r="2602" spans="1:4">
      <c r="A2602" s="105">
        <v>7184</v>
      </c>
      <c r="B2602" s="105">
        <v>94155</v>
      </c>
      <c r="C2602" s="106">
        <v>13.7</v>
      </c>
      <c r="D2602" s="106">
        <v>2383.8000000000002</v>
      </c>
    </row>
    <row r="2603" spans="1:4">
      <c r="A2603" s="105">
        <v>7185</v>
      </c>
      <c r="B2603" s="105">
        <v>94155</v>
      </c>
      <c r="C2603" s="106">
        <v>13.7</v>
      </c>
      <c r="D2603" s="106">
        <v>2383.8000000000002</v>
      </c>
    </row>
    <row r="2604" spans="1:4">
      <c r="A2604" s="105">
        <v>7186</v>
      </c>
      <c r="B2604" s="105">
        <v>94008</v>
      </c>
      <c r="C2604" s="106">
        <v>27.8</v>
      </c>
      <c r="D2604" s="106">
        <v>1861.6</v>
      </c>
    </row>
    <row r="2605" spans="1:4">
      <c r="A2605" s="105">
        <v>7187</v>
      </c>
      <c r="B2605" s="105">
        <v>94155</v>
      </c>
      <c r="C2605" s="106">
        <v>13.7</v>
      </c>
      <c r="D2605" s="106">
        <v>2383.8000000000002</v>
      </c>
    </row>
    <row r="2606" spans="1:4">
      <c r="A2606" s="105">
        <v>7190</v>
      </c>
      <c r="B2606" s="105">
        <v>92124</v>
      </c>
      <c r="C2606" s="106">
        <v>42.5</v>
      </c>
      <c r="D2606" s="106">
        <v>1643.8</v>
      </c>
    </row>
    <row r="2607" spans="1:4">
      <c r="A2607" s="105">
        <v>7209</v>
      </c>
      <c r="B2607" s="105">
        <v>94195</v>
      </c>
      <c r="C2607" s="106">
        <v>6.1</v>
      </c>
      <c r="D2607" s="106">
        <v>2919.3</v>
      </c>
    </row>
    <row r="2608" spans="1:4">
      <c r="A2608" s="105">
        <v>7210</v>
      </c>
      <c r="B2608" s="105">
        <v>92114</v>
      </c>
      <c r="C2608" s="106">
        <v>55.3</v>
      </c>
      <c r="D2608" s="106">
        <v>1647.1</v>
      </c>
    </row>
    <row r="2609" spans="1:4">
      <c r="A2609" s="105">
        <v>7211</v>
      </c>
      <c r="B2609" s="105">
        <v>91306</v>
      </c>
      <c r="C2609" s="106">
        <v>30.9</v>
      </c>
      <c r="D2609" s="106">
        <v>2320.4</v>
      </c>
    </row>
    <row r="2610" spans="1:4">
      <c r="A2610" s="105">
        <v>7212</v>
      </c>
      <c r="B2610" s="105">
        <v>91311</v>
      </c>
      <c r="C2610" s="106">
        <v>30.6</v>
      </c>
      <c r="D2610" s="106">
        <v>2218.3000000000002</v>
      </c>
    </row>
    <row r="2611" spans="1:4">
      <c r="A2611" s="105">
        <v>7213</v>
      </c>
      <c r="B2611" s="105">
        <v>92012</v>
      </c>
      <c r="C2611" s="106">
        <v>25</v>
      </c>
      <c r="D2611" s="106">
        <v>2421.9</v>
      </c>
    </row>
    <row r="2612" spans="1:4">
      <c r="A2612" s="105">
        <v>7214</v>
      </c>
      <c r="B2612" s="105">
        <v>92012</v>
      </c>
      <c r="C2612" s="106">
        <v>25</v>
      </c>
      <c r="D2612" s="106">
        <v>2421.9</v>
      </c>
    </row>
    <row r="2613" spans="1:4">
      <c r="A2613" s="105">
        <v>7215</v>
      </c>
      <c r="B2613" s="105">
        <v>92114</v>
      </c>
      <c r="C2613" s="106">
        <v>55.3</v>
      </c>
      <c r="D2613" s="106">
        <v>1647.1</v>
      </c>
    </row>
    <row r="2614" spans="1:4">
      <c r="A2614" s="105">
        <v>7216</v>
      </c>
      <c r="B2614" s="105">
        <v>92120</v>
      </c>
      <c r="C2614" s="106">
        <v>73.3</v>
      </c>
      <c r="D2614" s="106">
        <v>1781.5</v>
      </c>
    </row>
    <row r="2615" spans="1:4">
      <c r="A2615" s="105">
        <v>7248</v>
      </c>
      <c r="B2615" s="105">
        <v>91237</v>
      </c>
      <c r="C2615" s="106">
        <v>69.8</v>
      </c>
      <c r="D2615" s="106">
        <v>1931.7</v>
      </c>
    </row>
    <row r="2616" spans="1:4">
      <c r="A2616" s="105">
        <v>7249</v>
      </c>
      <c r="B2616" s="105">
        <v>91237</v>
      </c>
      <c r="C2616" s="106">
        <v>69.8</v>
      </c>
      <c r="D2616" s="106">
        <v>1931.7</v>
      </c>
    </row>
    <row r="2617" spans="1:4">
      <c r="A2617" s="105">
        <v>7250</v>
      </c>
      <c r="B2617" s="105">
        <v>91237</v>
      </c>
      <c r="C2617" s="106">
        <v>69.8</v>
      </c>
      <c r="D2617" s="106">
        <v>1931.7</v>
      </c>
    </row>
    <row r="2618" spans="1:4">
      <c r="A2618" s="105">
        <v>7252</v>
      </c>
      <c r="B2618" s="105">
        <v>91237</v>
      </c>
      <c r="C2618" s="106">
        <v>69.8</v>
      </c>
      <c r="D2618" s="106">
        <v>1931.7</v>
      </c>
    </row>
    <row r="2619" spans="1:4">
      <c r="A2619" s="105">
        <v>7253</v>
      </c>
      <c r="B2619" s="105">
        <v>91293</v>
      </c>
      <c r="C2619" s="106">
        <v>68.3</v>
      </c>
      <c r="D2619" s="106">
        <v>1680.8</v>
      </c>
    </row>
    <row r="2620" spans="1:4">
      <c r="A2620" s="105">
        <v>7254</v>
      </c>
      <c r="B2620" s="105">
        <v>91219</v>
      </c>
      <c r="C2620" s="106">
        <v>39.9</v>
      </c>
      <c r="D2620" s="106">
        <v>2186.1</v>
      </c>
    </row>
    <row r="2621" spans="1:4">
      <c r="A2621" s="105">
        <v>7255</v>
      </c>
      <c r="B2621" s="105">
        <v>99005</v>
      </c>
      <c r="C2621" s="106">
        <v>109.1</v>
      </c>
      <c r="D2621" s="106">
        <v>1583.2</v>
      </c>
    </row>
    <row r="2622" spans="1:4">
      <c r="A2622" s="105">
        <v>7256</v>
      </c>
      <c r="B2622" s="105">
        <v>98017</v>
      </c>
      <c r="C2622" s="106">
        <v>54.5</v>
      </c>
      <c r="D2622" s="106">
        <v>1731.4</v>
      </c>
    </row>
    <row r="2623" spans="1:4">
      <c r="A2623" s="105">
        <v>7257</v>
      </c>
      <c r="B2623" s="105">
        <v>92123</v>
      </c>
      <c r="C2623" s="106">
        <v>90.1</v>
      </c>
      <c r="D2623" s="106">
        <v>1449.5</v>
      </c>
    </row>
    <row r="2624" spans="1:4">
      <c r="A2624" s="105">
        <v>7258</v>
      </c>
      <c r="B2624" s="105">
        <v>91311</v>
      </c>
      <c r="C2624" s="106">
        <v>30.6</v>
      </c>
      <c r="D2624" s="106">
        <v>2218.3000000000002</v>
      </c>
    </row>
    <row r="2625" spans="1:4">
      <c r="A2625" s="105">
        <v>7259</v>
      </c>
      <c r="B2625" s="105">
        <v>91237</v>
      </c>
      <c r="C2625" s="106">
        <v>69.8</v>
      </c>
      <c r="D2625" s="106">
        <v>1931.7</v>
      </c>
    </row>
    <row r="2626" spans="1:4">
      <c r="A2626" s="105">
        <v>7260</v>
      </c>
      <c r="B2626" s="105">
        <v>91219</v>
      </c>
      <c r="C2626" s="106">
        <v>39.9</v>
      </c>
      <c r="D2626" s="106">
        <v>2186.1</v>
      </c>
    </row>
    <row r="2627" spans="1:4">
      <c r="A2627" s="105">
        <v>7261</v>
      </c>
      <c r="B2627" s="105">
        <v>91219</v>
      </c>
      <c r="C2627" s="106">
        <v>39.9</v>
      </c>
      <c r="D2627" s="106">
        <v>2186.1</v>
      </c>
    </row>
    <row r="2628" spans="1:4">
      <c r="A2628" s="105">
        <v>7262</v>
      </c>
      <c r="B2628" s="105">
        <v>92123</v>
      </c>
      <c r="C2628" s="106">
        <v>90.1</v>
      </c>
      <c r="D2628" s="106">
        <v>1449.5</v>
      </c>
    </row>
    <row r="2629" spans="1:4">
      <c r="A2629" s="105">
        <v>7263</v>
      </c>
      <c r="B2629" s="105">
        <v>91219</v>
      </c>
      <c r="C2629" s="106">
        <v>39.9</v>
      </c>
      <c r="D2629" s="106">
        <v>2186.1</v>
      </c>
    </row>
    <row r="2630" spans="1:4">
      <c r="A2630" s="105">
        <v>7264</v>
      </c>
      <c r="B2630" s="105">
        <v>92123</v>
      </c>
      <c r="C2630" s="106">
        <v>90.1</v>
      </c>
      <c r="D2630" s="106">
        <v>1449.5</v>
      </c>
    </row>
    <row r="2631" spans="1:4">
      <c r="A2631" s="105">
        <v>7265</v>
      </c>
      <c r="B2631" s="105">
        <v>91219</v>
      </c>
      <c r="C2631" s="106">
        <v>39.9</v>
      </c>
      <c r="D2631" s="106">
        <v>2186.1</v>
      </c>
    </row>
    <row r="2632" spans="1:4">
      <c r="A2632" s="105">
        <v>7267</v>
      </c>
      <c r="B2632" s="105">
        <v>91237</v>
      </c>
      <c r="C2632" s="106">
        <v>69.8</v>
      </c>
      <c r="D2632" s="106">
        <v>1931.7</v>
      </c>
    </row>
    <row r="2633" spans="1:4">
      <c r="A2633" s="105">
        <v>7268</v>
      </c>
      <c r="B2633" s="105">
        <v>91219</v>
      </c>
      <c r="C2633" s="106">
        <v>39.9</v>
      </c>
      <c r="D2633" s="106">
        <v>2186.1</v>
      </c>
    </row>
    <row r="2634" spans="1:4">
      <c r="A2634" s="105">
        <v>7270</v>
      </c>
      <c r="B2634" s="105">
        <v>91293</v>
      </c>
      <c r="C2634" s="106">
        <v>68.3</v>
      </c>
      <c r="D2634" s="106">
        <v>1680.8</v>
      </c>
    </row>
    <row r="2635" spans="1:4">
      <c r="A2635" s="105">
        <v>7275</v>
      </c>
      <c r="B2635" s="105">
        <v>91293</v>
      </c>
      <c r="C2635" s="106">
        <v>68.3</v>
      </c>
      <c r="D2635" s="106">
        <v>1680.8</v>
      </c>
    </row>
    <row r="2636" spans="1:4">
      <c r="A2636" s="105">
        <v>7276</v>
      </c>
      <c r="B2636" s="105">
        <v>91237</v>
      </c>
      <c r="C2636" s="106">
        <v>69.8</v>
      </c>
      <c r="D2636" s="106">
        <v>1931.7</v>
      </c>
    </row>
    <row r="2637" spans="1:4">
      <c r="A2637" s="105">
        <v>7277</v>
      </c>
      <c r="B2637" s="105">
        <v>91237</v>
      </c>
      <c r="C2637" s="106">
        <v>69.8</v>
      </c>
      <c r="D2637" s="106">
        <v>1931.7</v>
      </c>
    </row>
    <row r="2638" spans="1:4">
      <c r="A2638" s="105">
        <v>7290</v>
      </c>
      <c r="B2638" s="105">
        <v>91237</v>
      </c>
      <c r="C2638" s="106">
        <v>69.8</v>
      </c>
      <c r="D2638" s="106">
        <v>1931.7</v>
      </c>
    </row>
    <row r="2639" spans="1:4">
      <c r="A2639" s="105">
        <v>7291</v>
      </c>
      <c r="B2639" s="105">
        <v>91237</v>
      </c>
      <c r="C2639" s="106">
        <v>69.8</v>
      </c>
      <c r="D2639" s="106">
        <v>1931.7</v>
      </c>
    </row>
    <row r="2640" spans="1:4">
      <c r="A2640" s="105">
        <v>7292</v>
      </c>
      <c r="B2640" s="105">
        <v>91237</v>
      </c>
      <c r="C2640" s="106">
        <v>69.8</v>
      </c>
      <c r="D2640" s="106">
        <v>1931.7</v>
      </c>
    </row>
    <row r="2641" spans="1:4">
      <c r="A2641" s="105">
        <v>7300</v>
      </c>
      <c r="B2641" s="105">
        <v>91311</v>
      </c>
      <c r="C2641" s="106">
        <v>30.6</v>
      </c>
      <c r="D2641" s="106">
        <v>2218.3000000000002</v>
      </c>
    </row>
    <row r="2642" spans="1:4">
      <c r="A2642" s="105">
        <v>7301</v>
      </c>
      <c r="B2642" s="105">
        <v>91306</v>
      </c>
      <c r="C2642" s="106">
        <v>30.9</v>
      </c>
      <c r="D2642" s="106">
        <v>2320.4</v>
      </c>
    </row>
    <row r="2643" spans="1:4">
      <c r="A2643" s="105">
        <v>7302</v>
      </c>
      <c r="B2643" s="105">
        <v>91306</v>
      </c>
      <c r="C2643" s="106">
        <v>30.9</v>
      </c>
      <c r="D2643" s="106">
        <v>2320.4</v>
      </c>
    </row>
    <row r="2644" spans="1:4">
      <c r="A2644" s="105">
        <v>7303</v>
      </c>
      <c r="B2644" s="105">
        <v>91306</v>
      </c>
      <c r="C2644" s="106">
        <v>30.9</v>
      </c>
      <c r="D2644" s="106">
        <v>2320.4</v>
      </c>
    </row>
    <row r="2645" spans="1:4">
      <c r="A2645" s="105">
        <v>7304</v>
      </c>
      <c r="B2645" s="105">
        <v>96033</v>
      </c>
      <c r="C2645" s="106">
        <v>0.5</v>
      </c>
      <c r="D2645" s="106">
        <v>4118.6000000000004</v>
      </c>
    </row>
    <row r="2646" spans="1:4">
      <c r="A2646" s="105">
        <v>7305</v>
      </c>
      <c r="B2646" s="105">
        <v>91291</v>
      </c>
      <c r="C2646" s="106">
        <v>20.6</v>
      </c>
      <c r="D2646" s="106">
        <v>2445.6999999999998</v>
      </c>
    </row>
    <row r="2647" spans="1:4">
      <c r="A2647" s="105">
        <v>7306</v>
      </c>
      <c r="B2647" s="105">
        <v>91291</v>
      </c>
      <c r="C2647" s="106">
        <v>20.6</v>
      </c>
      <c r="D2647" s="106">
        <v>2445.6999999999998</v>
      </c>
    </row>
    <row r="2648" spans="1:4">
      <c r="A2648" s="105">
        <v>7307</v>
      </c>
      <c r="B2648" s="105">
        <v>91126</v>
      </c>
      <c r="C2648" s="106">
        <v>54.4</v>
      </c>
      <c r="D2648" s="106">
        <v>1954.4</v>
      </c>
    </row>
    <row r="2649" spans="1:4">
      <c r="A2649" s="105">
        <v>7310</v>
      </c>
      <c r="B2649" s="105">
        <v>91126</v>
      </c>
      <c r="C2649" s="106">
        <v>54.4</v>
      </c>
      <c r="D2649" s="106">
        <v>1954.4</v>
      </c>
    </row>
    <row r="2650" spans="1:4">
      <c r="A2650" s="105">
        <v>7315</v>
      </c>
      <c r="B2650" s="105">
        <v>91291</v>
      </c>
      <c r="C2650" s="106">
        <v>20.6</v>
      </c>
      <c r="D2650" s="106">
        <v>2445.6999999999998</v>
      </c>
    </row>
    <row r="2651" spans="1:4">
      <c r="A2651" s="105">
        <v>7316</v>
      </c>
      <c r="B2651" s="105">
        <v>91107</v>
      </c>
      <c r="C2651" s="106">
        <v>46.9</v>
      </c>
      <c r="D2651" s="106">
        <v>2140.6</v>
      </c>
    </row>
    <row r="2652" spans="1:4">
      <c r="A2652" s="105">
        <v>7320</v>
      </c>
      <c r="B2652" s="105">
        <v>91107</v>
      </c>
      <c r="C2652" s="106">
        <v>46.9</v>
      </c>
      <c r="D2652" s="106">
        <v>2140.6</v>
      </c>
    </row>
    <row r="2653" spans="1:4">
      <c r="A2653" s="105">
        <v>7321</v>
      </c>
      <c r="B2653" s="105">
        <v>91107</v>
      </c>
      <c r="C2653" s="106">
        <v>46.9</v>
      </c>
      <c r="D2653" s="106">
        <v>2140.6</v>
      </c>
    </row>
    <row r="2654" spans="1:4">
      <c r="A2654" s="105">
        <v>7322</v>
      </c>
      <c r="B2654" s="105">
        <v>91107</v>
      </c>
      <c r="C2654" s="106">
        <v>46.9</v>
      </c>
      <c r="D2654" s="106">
        <v>2140.6</v>
      </c>
    </row>
    <row r="2655" spans="1:4">
      <c r="A2655" s="105">
        <v>7325</v>
      </c>
      <c r="B2655" s="105">
        <v>91107</v>
      </c>
      <c r="C2655" s="106">
        <v>46.9</v>
      </c>
      <c r="D2655" s="106">
        <v>2140.6</v>
      </c>
    </row>
    <row r="2656" spans="1:4">
      <c r="A2656" s="105">
        <v>7330</v>
      </c>
      <c r="B2656" s="105">
        <v>91223</v>
      </c>
      <c r="C2656" s="106">
        <v>54.6</v>
      </c>
      <c r="D2656" s="106">
        <v>1905.2</v>
      </c>
    </row>
    <row r="2657" spans="1:4">
      <c r="A2657" s="105">
        <v>7331</v>
      </c>
      <c r="B2657" s="105">
        <v>91292</v>
      </c>
      <c r="C2657" s="106">
        <v>50</v>
      </c>
      <c r="D2657" s="106">
        <v>2096.9</v>
      </c>
    </row>
    <row r="2658" spans="1:4">
      <c r="A2658" s="105">
        <v>7466</v>
      </c>
      <c r="B2658" s="105">
        <v>97072</v>
      </c>
      <c r="C2658" s="106">
        <v>18.399999999999999</v>
      </c>
      <c r="D2658" s="106">
        <v>2147.1</v>
      </c>
    </row>
    <row r="2659" spans="1:4">
      <c r="A2659" s="105">
        <v>7467</v>
      </c>
      <c r="B2659" s="105">
        <v>97072</v>
      </c>
      <c r="C2659" s="106">
        <v>18.399999999999999</v>
      </c>
      <c r="D2659" s="106">
        <v>2147.1</v>
      </c>
    </row>
    <row r="2660" spans="1:4">
      <c r="A2660" s="105">
        <v>7468</v>
      </c>
      <c r="B2660" s="105">
        <v>97072</v>
      </c>
      <c r="C2660" s="106">
        <v>18.399999999999999</v>
      </c>
      <c r="D2660" s="106">
        <v>2147.1</v>
      </c>
    </row>
    <row r="2661" spans="1:4">
      <c r="A2661" s="105">
        <v>7469</v>
      </c>
      <c r="B2661" s="105">
        <v>97072</v>
      </c>
      <c r="C2661" s="106">
        <v>18.399999999999999</v>
      </c>
      <c r="D2661" s="106">
        <v>2147.1</v>
      </c>
    </row>
    <row r="2662" spans="1:4">
      <c r="A2662" s="105">
        <v>7470</v>
      </c>
      <c r="B2662" s="105">
        <v>97072</v>
      </c>
      <c r="C2662" s="106">
        <v>18.399999999999999</v>
      </c>
      <c r="D2662" s="106">
        <v>2147.1</v>
      </c>
    </row>
  </sheetData>
  <sheetProtection password="E6B1" sheet="1" objects="1" scenarios="1"/>
  <mergeCells count="1">
    <mergeCell ref="A4:E4"/>
  </mergeCells>
  <pageMargins left="0.70866141732283472" right="0.70866141732283472" top="0.74803149606299213" bottom="0.74803149606299213" header="0.31496062992125984" footer="0.31496062992125984"/>
  <pageSetup paperSize="9" scale="10"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Disclaimer</vt:lpstr>
      <vt:lpstr>Instructions</vt:lpstr>
      <vt:lpstr>Change Log</vt:lpstr>
      <vt:lpstr>15D Building Details</vt:lpstr>
      <vt:lpstr>15D Historical Baseline</vt:lpstr>
      <vt:lpstr>15D Calculation</vt:lpstr>
      <vt:lpstr>NGER Emission Factors</vt:lpstr>
      <vt:lpstr>AGO Emission Factors</vt:lpstr>
      <vt:lpstr>CDD &amp; HDD table</vt:lpstr>
      <vt:lpstr>Points Table</vt:lpstr>
      <vt:lpstr>ANZSIC</vt:lpstr>
      <vt:lpstr>BldUse</vt:lpstr>
      <vt:lpstr>Metro</vt:lpstr>
      <vt:lpstr>RatingType</vt:lpstr>
      <vt:lpstr>STATES</vt:lpstr>
      <vt:lpstr>truefalse</vt:lpstr>
      <vt:lpstr>yesno</vt:lpstr>
      <vt:lpstr>YN</vt:lpstr>
    </vt:vector>
  </TitlesOfParts>
  <Company>Energetics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DarraghS</dc:creator>
  <cp:lastModifiedBy>Simon Ng</cp:lastModifiedBy>
  <cp:lastPrinted>2013-05-10T07:38:12Z</cp:lastPrinted>
  <dcterms:created xsi:type="dcterms:W3CDTF">2010-07-14T08:44:28Z</dcterms:created>
  <dcterms:modified xsi:type="dcterms:W3CDTF">2016-04-08T06:15:04Z</dcterms:modified>
</cp:coreProperties>
</file>